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755" tabRatio="593"/>
  </bookViews>
  <sheets>
    <sheet name="Sheet1" sheetId="1" r:id="rId1"/>
    <sheet name="Sheet2" sheetId="2" r:id="rId2"/>
    <sheet name="Sheet3" sheetId="3" r:id="rId3"/>
  </sheets>
  <definedNames>
    <definedName name="_1Excel_BuiltIn_Print_Area_1">Sheet1!$A$1:$I$212</definedName>
    <definedName name="_xlnm.Print_Area" localSheetId="0">Sheet1!$A$1:$H$212</definedName>
  </definedNames>
  <calcPr calcId="124519"/>
</workbook>
</file>

<file path=xl/calcChain.xml><?xml version="1.0" encoding="utf-8"?>
<calcChain xmlns="http://schemas.openxmlformats.org/spreadsheetml/2006/main">
  <c r="K145" i="1"/>
  <c r="K144"/>
  <c r="K143"/>
  <c r="D126"/>
  <c r="J79"/>
  <c r="J78"/>
  <c r="J77"/>
  <c r="J73"/>
  <c r="J71"/>
  <c r="L70"/>
  <c r="J70"/>
  <c r="K130" s="1"/>
  <c r="J44"/>
  <c r="K41"/>
  <c r="K37"/>
  <c r="K33"/>
  <c r="K31"/>
  <c r="K29"/>
  <c r="K25"/>
  <c r="J22"/>
  <c r="J36" s="1"/>
  <c r="J15"/>
  <c r="J14"/>
  <c r="J24" l="1"/>
  <c r="J28"/>
  <c r="J72"/>
  <c r="K160"/>
  <c r="J18" l="1"/>
  <c r="K22" l="1"/>
  <c r="J61"/>
  <c r="J56"/>
  <c r="J174"/>
  <c r="J172"/>
  <c r="D158" l="1"/>
  <c r="K156"/>
  <c r="K152"/>
  <c r="K54" l="1"/>
  <c r="J92" l="1"/>
  <c r="J124" s="1"/>
  <c r="J84"/>
  <c r="K151" l="1"/>
  <c r="K48" l="1"/>
  <c r="K155"/>
  <c r="J40" l="1"/>
  <c r="D128" l="1"/>
  <c r="J47" l="1"/>
</calcChain>
</file>

<file path=xl/sharedStrings.xml><?xml version="1.0" encoding="utf-8"?>
<sst xmlns="http://schemas.openxmlformats.org/spreadsheetml/2006/main" count="465" uniqueCount="142">
  <si>
    <t>3.6. NUMERIČKA DOKUMENTACIJA</t>
  </si>
  <si>
    <t>R.B.</t>
  </si>
  <si>
    <t>VRSTA RADOVA</t>
  </si>
  <si>
    <t>j.m.</t>
  </si>
  <si>
    <t>Količina</t>
  </si>
  <si>
    <t>Cena</t>
  </si>
  <si>
    <t>Ukupno</t>
  </si>
  <si>
    <t>vod</t>
  </si>
  <si>
    <t>kanal</t>
  </si>
  <si>
    <t xml:space="preserve">Mašinski iskop rova za polaganje cevi u materijalu II i III kategorije, širine do 0,6 m. Dubina iskopa do 2 m. Iskop izvršiti sa pravilno odsecanjem bočnih strana  do tražene kote dna sa tačnošću do  ± 5 cm. Iskopanu zemlju odbaciti od ivice rova na daljinu od 1,0 m. Planirano je da se od ukupnog iskopa,80% iskopa mašinski. </t>
  </si>
  <si>
    <t xml:space="preserve"> - vodovod</t>
  </si>
  <si>
    <t>m³</t>
  </si>
  <si>
    <t>x</t>
  </si>
  <si>
    <t>=</t>
  </si>
  <si>
    <t xml:space="preserve"> - kanalizacija</t>
  </si>
  <si>
    <r>
      <t xml:space="preserve">Ručni iskop </t>
    </r>
    <r>
      <rPr>
        <sz val="14"/>
        <rFont val="Arial Narrow"/>
        <family val="2"/>
        <charset val="238"/>
      </rPr>
      <t xml:space="preserve">rova za polaganje cevi u materijalu II i III kategorije. Ručni iskop se planira  za pravilno oblikovanje bočnih strana i dna rova. </t>
    </r>
    <r>
      <rPr>
        <sz val="14"/>
        <color indexed="8"/>
        <rFont val="Arial Narrow"/>
        <family val="2"/>
        <charset val="238"/>
      </rPr>
      <t xml:space="preserve">Planirano je da se od ukupnog iskopa, 20% iskopa ručno. 
</t>
    </r>
  </si>
  <si>
    <t>Planiranje dna rova kanalizacije. Prokopana mesta se moraju nasuti krupnijim peskom ili šljunkom i propisno nabiti pre ubacivanja peska za posteljicu cevi.</t>
  </si>
  <si>
    <t>m²</t>
  </si>
  <si>
    <t xml:space="preserve">Nabavka, transport, ubacivanje u rov, razastiranje i planiranje u slojevima sa nabijanjem sitnog rečnog peska ispod i iznad cevi. </t>
  </si>
  <si>
    <t>Odvoz viška zemlje motornim vozilom na daljinu do 3 km na deponiju koju odredi nadzorni organ. U jediničnu cenu uračunat je utovar, transport, istovar i razastiranje na deponiji.</t>
  </si>
  <si>
    <t>UKUPNO ZEMLJ. RAD.:</t>
  </si>
  <si>
    <t>Obračun po kom.</t>
  </si>
  <si>
    <t>kom</t>
  </si>
  <si>
    <t>m¹</t>
  </si>
  <si>
    <t xml:space="preserve">Obračun po kom.                                           </t>
  </si>
  <si>
    <t xml:space="preserve"> - kružni</t>
  </si>
  <si>
    <t xml:space="preserve"> - Ø 3/4" mm.</t>
  </si>
  <si>
    <t xml:space="preserve"> - Ø 1/2" mm.</t>
  </si>
  <si>
    <t xml:space="preserve">Ispitivanje vodovodne mreže na probni pritisak prema propisima.  </t>
  </si>
  <si>
    <t xml:space="preserve">Ispiranje i dezinfekcija vodovodne mreže prema važećim sanitarnim propisima. </t>
  </si>
  <si>
    <t>UKUPNO VODOVOD:</t>
  </si>
  <si>
    <t xml:space="preserve">Nabavka, transport i montaža kanalizacionih cevi  i fazonskih  komada od tvrdog PVC za kućnu kanalizaciju. Revizioni komadi moraju dobro dihtovati sa odgovarajućim gumenim zaptivkama.    </t>
  </si>
  <si>
    <t xml:space="preserve"> - Ø 110 mm.</t>
  </si>
  <si>
    <t xml:space="preserve"> - Ø 75 mm.</t>
  </si>
  <si>
    <t xml:space="preserve"> - Ø 50 mm.</t>
  </si>
  <si>
    <t>Nabavka i montaža ventilacionih PVC cevi.</t>
  </si>
  <si>
    <t>Nabavka i montaža ventilac.glava od tvrdog PVC-a.</t>
  </si>
  <si>
    <t>Ispitivanje kanalizacione mreže na vodonepropusnost.</t>
  </si>
  <si>
    <t>UKUPNO KANALIZAC.  :</t>
  </si>
  <si>
    <t>UKUPNO SANIT.UREĐ. :</t>
  </si>
  <si>
    <t>REKAPITULACIJA</t>
  </si>
  <si>
    <t>SVEGA:</t>
  </si>
  <si>
    <t>PDV  20%:</t>
  </si>
  <si>
    <t>UKUPNO:</t>
  </si>
  <si>
    <t>PROJEKTANT:</t>
  </si>
  <si>
    <t xml:space="preserve">Nabavka i ugradnja liveno-gvozdenih šaht poklopaca, prečnika 60 cm, nosivosti 400 KN.
</t>
  </si>
  <si>
    <t>3.6.1.PREDMER I PREDRAČUN RADOVA</t>
  </si>
  <si>
    <t>Proširenje rova na delu iskopa, za šahtu. Dubina iskopa do 2 m.</t>
  </si>
  <si>
    <t>Nabavka, transport i montaža zidnih protivpožarnih hidranata kao i spajanje na dovod vode. Hidranti su tipski u metalnom sandučetu veličine 50*50*16cm sa mesinganom protivpožarnom holender slavinom mlaznicom i sa trevira crevom dužine 15m.</t>
  </si>
  <si>
    <t>Nabavka, transport i montaža spoljašnjih nadzemnih hidranata Ø 80mm u kompletu sa metalnim ormanom u kome je smeštena sva oprema za nadzemni spoljašnji hidrant.</t>
  </si>
  <si>
    <t xml:space="preserve">Nabavka i montaža vodovodnih HDPE cevi za radni pritisak za 10 bara, u već iskopane rovove. Jediničnom cenom obuhvaćeno je sav neophodan spojni  materijal. Spajanje cevi vršiti spojnicama na elektrofuziono zavarivanje. </t>
  </si>
  <si>
    <t>livena kapa   7kg</t>
  </si>
  <si>
    <t xml:space="preserve"> - Ø 160 mm.</t>
  </si>
  <si>
    <t xml:space="preserve">Nabavka, transport i ugradnja šljunka preostalog dela rova i prostora oko objekata. Zatrpavanje izvršiti posle montaže i ispitivanja cevodovoda i izgradnje svih planiranih objekata. Nasipanje i razastiranje materijala u rovu vršiti u slojevima. po 30 cm.
</t>
  </si>
  <si>
    <t>Probijanje rupa temeljnog zida u objektu, na mestu prolaska instalacija vodovoda i kanalizacije. instalaciju.</t>
  </si>
  <si>
    <t>UKUPNO GRAĐ.RADOVI:</t>
  </si>
  <si>
    <t xml:space="preserve"> - dim60/45cm</t>
  </si>
  <si>
    <t>Nabavka i montaža električnog bojlera za toplu vodu zajedno sa sigurnosnim ventilom i regulacijom pritiska.</t>
  </si>
  <si>
    <t xml:space="preserve"> - V=10 l</t>
  </si>
  <si>
    <t xml:space="preserve"> - V=50 l</t>
  </si>
  <si>
    <t>Nabavka i montaža PP-R ventila na razvodima hladne vode.</t>
  </si>
  <si>
    <t>Nabavka i montaža ugaonih ventila kod vodokotlića.</t>
  </si>
  <si>
    <t>Nabavka i montaža ventila kod pisoara.</t>
  </si>
  <si>
    <t>UKUPNO PRIPR. RAD.:</t>
  </si>
  <si>
    <t>A. PRIPREMNI RADOVI</t>
  </si>
  <si>
    <t>B. ZEMLJANI RADOVI</t>
  </si>
  <si>
    <t>C. GRAĐEVINSKI RADOVI</t>
  </si>
  <si>
    <t>D. VODOVOD</t>
  </si>
  <si>
    <t>Nabavka i montaža  vodovodnih polipropilenskih cevi PPR PN20 sa potrebnim fazonskim komadima - fitinzima, u sanitarnim čvorovima I kuhinji razvod po zidovima izvesti ispod maltera. Jediničnom cenom obuhvaćeno je sav neophodan spojni materijal.</t>
  </si>
  <si>
    <t>E. KANALIZACIJA</t>
  </si>
  <si>
    <t>F. SANITARNI UREĐAJI</t>
  </si>
  <si>
    <t>Nabavka i montaža zidne baterije za toplu i hladnu vodu sa pokretnim izlivom kod sudopere.</t>
  </si>
  <si>
    <r>
      <t>Obračun po m</t>
    </r>
    <r>
      <rPr>
        <sz val="14"/>
        <rFont val="Arial Narrow"/>
        <family val="2"/>
      </rPr>
      <t>²</t>
    </r>
    <r>
      <rPr>
        <sz val="14"/>
        <rFont val="Arial Narrow"/>
        <family val="2"/>
        <charset val="238"/>
      </rPr>
      <t>.</t>
    </r>
  </si>
  <si>
    <r>
      <t>Obračun po m</t>
    </r>
    <r>
      <rPr>
        <sz val="14"/>
        <rFont val="Calibri"/>
        <family val="2"/>
      </rPr>
      <t>³</t>
    </r>
    <r>
      <rPr>
        <sz val="14"/>
        <rFont val="Arial Narrow"/>
        <family val="2"/>
        <charset val="238"/>
      </rPr>
      <t>.</t>
    </r>
  </si>
  <si>
    <r>
      <t>Obračun po m</t>
    </r>
    <r>
      <rPr>
        <sz val="14"/>
        <rFont val="Arial Narrow"/>
        <family val="2"/>
      </rPr>
      <t>¹</t>
    </r>
    <r>
      <rPr>
        <sz val="14"/>
        <rFont val="Arial Narrow"/>
        <family val="2"/>
        <charset val="238"/>
      </rPr>
      <t>.</t>
    </r>
  </si>
  <si>
    <r>
      <t xml:space="preserve">OBJEKAT:            </t>
    </r>
    <r>
      <rPr>
        <sz val="14"/>
        <rFont val="Arial Narrow"/>
        <family val="2"/>
      </rPr>
      <t xml:space="preserve"> Rekonstrukcija bivše fabrike "Femid"</t>
    </r>
  </si>
  <si>
    <t xml:space="preserve">Nabavka i montaža pocinkovanih cevi kao razvod za požarne hidrante koji se postavljaju vidno po zidu i stubovima. Jediničnom cenom obuhvaćeni su svi potrebni fazonski delovi. </t>
  </si>
  <si>
    <t xml:space="preserve">Nabavka i montaža termoizolacionog materijala kao izolacija  pocinkovanih cevi za požarne hidrante koji se postavljaju vidno po zidu i stubovima. </t>
  </si>
  <si>
    <t>ugradbena garnitura</t>
  </si>
  <si>
    <t xml:space="preserve"> - Ø 1" mm.</t>
  </si>
  <si>
    <t xml:space="preserve">Rušenje kolovozne konstrukcije ili drugih saobraćajnih površina sličnih konstrukcija i uklanjanje materijala sa dela trase na koji će se privremeno odlagati materijal iz iskopa ili utovar i odvoz na deponiju i dovođenje u prvobitno stanje.
</t>
  </si>
  <si>
    <t xml:space="preserve">Rušenje podova u objektu i uklanjanje materijala sa dela trase na koji će se privremeno odlagati materijal iz iskopa ili utovar i odvoz na deponiju i dovođenje u prvobitno stanje.
</t>
  </si>
  <si>
    <t>Nabavka i montaža keramičkog pisoara od fajansa sa senzorom za ispiranje. U cenu ulazi i komplet priključne zaptivne gume, cevi za vezu sa pisoarom, potreban zaptivni i spojni materijal.</t>
  </si>
  <si>
    <t xml:space="preserve">Zatrpavanje preostalog dela rova zemljom iz iskopa. Zatrpavanje izvršiti posle montaže i ispitivanja cevodovoda i izgradnje svih planiranih objekata. Nasipanje i razastiranje materijala u rovu vršiti u slojevima. po 30 cm.
</t>
  </si>
  <si>
    <t>Nabavka, transport i montaža PE fazonskih komada, NP 10 bari Zavarivanje fazonskih komada raditi elektrofuziono varenjem.</t>
  </si>
  <si>
    <t>Nabavka i montaža PVC podnih slivnika sa INOX rešetkom u sanitarnim prostorijama.</t>
  </si>
  <si>
    <t xml:space="preserve">Obeležavanje i snimanje trase. Pre početka radova izvođač radova je dužan da izvrši obeležavanje trase na terenu i snimi podužni profil. Dalje u ovoj poziciji treba da utvrdi vizuelno i na osnovu raspoložive dokumentacije, položaj drugih izvedenih ili projektovanih podzemnih instalacija da bi se izbegle neželjene havarije ili izvršila potrebna usklađiavnja.
</t>
  </si>
  <si>
    <t>Obračun po m1.</t>
  </si>
  <si>
    <r>
      <t>m</t>
    </r>
    <r>
      <rPr>
        <sz val="14"/>
        <rFont val="Calibri"/>
        <family val="2"/>
      </rPr>
      <t>¹</t>
    </r>
  </si>
  <si>
    <t>m1</t>
  </si>
  <si>
    <t xml:space="preserve">Demontaža sanitarnih uređaja. Demontirati sanitariju, utovariti i odvesti  materijala na deponiju. </t>
  </si>
  <si>
    <t>Obračun po din.</t>
  </si>
  <si>
    <t>din</t>
  </si>
  <si>
    <t>Geodetsko snimanje izvedenog stanja. Pre zatrpavanja a posle završenog hidrauličkog ispitivanja izvršiti snimanje cevovoda a podatke uneti u katastar podzemnih instalacija.</t>
  </si>
  <si>
    <t>Izrada projekta izvedenog stanja novoprojektovanih spoljnih vodovodnih mreža za sanitarnu i PP vodu.</t>
  </si>
  <si>
    <t>Izrada projekta izvedenog stanja novoprojektovane kanalizacione mreže.</t>
  </si>
  <si>
    <t xml:space="preserve">Nabavka i postavljanje sanitarne galanterije. </t>
  </si>
  <si>
    <t>dozer za tečni sapun</t>
  </si>
  <si>
    <t>metalni hromirani držač za ubruse</t>
  </si>
  <si>
    <t>držač rolo papira</t>
  </si>
  <si>
    <t xml:space="preserve">četka za wc šolju. </t>
  </si>
  <si>
    <t xml:space="preserve">Nabavka i montaža zidnog ogledala 70x60 cm sa potrebnimnosačima kod umivaonika. </t>
  </si>
  <si>
    <t xml:space="preserve">Nabavka i montaža WC šolje simplon od fajansa prve klase sa vodokotlićem, spojnom cevi, komplet priključne zaptivne gume, potreban zaptivni i spojni materijal, kao i odgovarajuće ventile. </t>
  </si>
  <si>
    <t>Nabavka i montaža umivaonika komplet sa jednoručnom baterijom za toplu i hladnu vodu sa 2 cevi i pokretnim izlivom, hromiranim sifonom i spojem sa kanalizacionom mrežom PVC cevima Ø 50 mm.</t>
  </si>
  <si>
    <t>Izrada priključka koji izvodi JKP"Komnis" Bela Palanka. Komplet sa zemljanim i asfalterskim radovim, probijanje kolektora i priključenje i vraćanje u prvobitno stanje.</t>
  </si>
  <si>
    <t>Izrada priključka koji izvodi JKP"Komnis" Bela Palanka. Komplet sa svim zemljanim i asfalterskim radovima, liv.-gvozdenim fazonskim komadima u šahti i na mestu priključenja, ventilima, kombinovanim vodomerom, sečenje cevovoda sa zatvaranjem vode u mreži, crpljenje vode iz rova kao i puštenje vode u mreži nakon završetka radova.</t>
  </si>
  <si>
    <r>
      <t xml:space="preserve">Izrada revizionih silaza od prefabrikovanih armirano-betonskih elemenata unutrašnjeg prečnika 1,0m i završnog konusnog elementa prečnika 0,6m i visine 0,6m.Iznad prstena izbetonirati ploču d=15cm, armirati je u obe zone i oba pravca sa </t>
    </r>
    <r>
      <rPr>
        <sz val="14"/>
        <rFont val="Calibri"/>
        <family val="2"/>
      </rPr>
      <t>Ø</t>
    </r>
    <r>
      <rPr>
        <sz val="11.2"/>
        <rFont val="Arial Narrow"/>
        <family val="2"/>
        <charset val="238"/>
      </rPr>
      <t xml:space="preserve"> </t>
    </r>
    <r>
      <rPr>
        <sz val="14"/>
        <rFont val="Arial Narrow"/>
        <family val="2"/>
      </rPr>
      <t>12/10 cm. Dno šahte mora biti izbetonirano. Na zidu šahte ugraditi penjalice na svakih 30 cm.</t>
    </r>
  </si>
  <si>
    <t>MESTO:                 Bela Palanka</t>
  </si>
  <si>
    <t>INVESTITOR:        Opština Bela Palanka, Karađorđeva 28, Bela Palanka</t>
  </si>
  <si>
    <t>Izrada vodovodnog šahta, dimenzija 3,4x1,2m, visine1,5m, od betona MB-30 u dvostranoj oplati. sa debljinom zidova od 20cm i ploča 15cm. Unutrašnje površine se malterišu cementnim malterom. Na svakih 30cm po dubini ugraditi penjalice DIN 1212. Sve komplet sa oplatom i armaturom. Date su unutrašnje dimenzije.</t>
  </si>
  <si>
    <t xml:space="preserve"> - DN 125 mm.</t>
  </si>
  <si>
    <t xml:space="preserve"> - DN 63 mm.</t>
  </si>
  <si>
    <t xml:space="preserve"> - DN 32 mm.</t>
  </si>
  <si>
    <t xml:space="preserve"> - DN 32 (Ø 25).</t>
  </si>
  <si>
    <t xml:space="preserve"> - DN 25 (Ø 20)</t>
  </si>
  <si>
    <t xml:space="preserve"> - DN 20 (Ø 15)</t>
  </si>
  <si>
    <t>UB DN125</t>
  </si>
  <si>
    <t>MR DN125/90</t>
  </si>
  <si>
    <r>
      <t xml:space="preserve">DAV (Kit) </t>
    </r>
    <r>
      <rPr>
        <sz val="14"/>
        <rFont val="Arial"/>
        <family val="2"/>
      </rPr>
      <t xml:space="preserve">DN </t>
    </r>
    <r>
      <rPr>
        <sz val="14"/>
        <rFont val="Arial Narrow"/>
        <family val="2"/>
      </rPr>
      <t>125</t>
    </r>
    <r>
      <rPr>
        <sz val="14"/>
        <rFont val="Calibri"/>
        <family val="2"/>
      </rPr>
      <t>/</t>
    </r>
    <r>
      <rPr>
        <sz val="14"/>
        <rFont val="Arial Narrow"/>
        <family val="2"/>
      </rPr>
      <t>32</t>
    </r>
  </si>
  <si>
    <r>
      <t xml:space="preserve">KHP </t>
    </r>
    <r>
      <rPr>
        <sz val="14"/>
        <rFont val="Arial"/>
        <family val="2"/>
      </rPr>
      <t xml:space="preserve">DN </t>
    </r>
    <r>
      <rPr>
        <sz val="14"/>
        <rFont val="Arial Narrow"/>
        <family val="2"/>
      </rPr>
      <t>63</t>
    </r>
  </si>
  <si>
    <t>Frialoc DN 90</t>
  </si>
  <si>
    <t>BE+BFL DN 125</t>
  </si>
  <si>
    <r>
      <t xml:space="preserve">BE+BFL </t>
    </r>
    <r>
      <rPr>
        <sz val="14"/>
        <rFont val="Arial"/>
        <family val="2"/>
      </rPr>
      <t xml:space="preserve">DN </t>
    </r>
    <r>
      <rPr>
        <sz val="14"/>
        <rFont val="Arial Narrow"/>
        <family val="2"/>
      </rPr>
      <t>90</t>
    </r>
  </si>
  <si>
    <r>
      <t xml:space="preserve">BT red </t>
    </r>
    <r>
      <rPr>
        <sz val="14"/>
        <rFont val="Arial"/>
        <family val="2"/>
      </rPr>
      <t xml:space="preserve">DN </t>
    </r>
    <r>
      <rPr>
        <sz val="14"/>
        <rFont val="Arial Narrow"/>
        <family val="2"/>
      </rPr>
      <t>125/90</t>
    </r>
  </si>
  <si>
    <t>MR DN 90/63</t>
  </si>
  <si>
    <r>
      <t>W 90</t>
    </r>
    <r>
      <rPr>
        <sz val="14"/>
        <rFont val="Calibri"/>
        <family val="2"/>
      </rPr>
      <t>°</t>
    </r>
    <r>
      <rPr>
        <sz val="14"/>
        <rFont val="Arial Narrow"/>
        <family val="2"/>
      </rPr>
      <t xml:space="preserve"> DN 125</t>
    </r>
  </si>
  <si>
    <r>
      <t>W 90</t>
    </r>
    <r>
      <rPr>
        <sz val="14"/>
        <rFont val="Calibri"/>
        <family val="2"/>
      </rPr>
      <t>°</t>
    </r>
    <r>
      <rPr>
        <sz val="14"/>
        <rFont val="Arial Narrow"/>
        <family val="2"/>
      </rPr>
      <t xml:space="preserve"> DN 32</t>
    </r>
  </si>
  <si>
    <r>
      <t>WF 90</t>
    </r>
    <r>
      <rPr>
        <sz val="14"/>
        <rFont val="Calibri"/>
        <family val="2"/>
      </rPr>
      <t>°</t>
    </r>
    <r>
      <rPr>
        <sz val="14"/>
        <rFont val="Arial Narrow"/>
        <family val="2"/>
      </rPr>
      <t xml:space="preserve"> DN 90</t>
    </r>
  </si>
  <si>
    <r>
      <t xml:space="preserve">UB </t>
    </r>
    <r>
      <rPr>
        <sz val="14"/>
        <rFont val="Arial"/>
        <family val="2"/>
      </rPr>
      <t xml:space="preserve">DN </t>
    </r>
    <r>
      <rPr>
        <sz val="14"/>
        <rFont val="Arial Narrow"/>
        <family val="2"/>
      </rPr>
      <t>90</t>
    </r>
  </si>
  <si>
    <t>MV DN 63</t>
  </si>
  <si>
    <t>MUN DN 63</t>
  </si>
  <si>
    <t>MUN DN 32</t>
  </si>
  <si>
    <r>
      <t xml:space="preserve">BT red </t>
    </r>
    <r>
      <rPr>
        <sz val="14"/>
        <rFont val="Arial"/>
        <family val="2"/>
      </rPr>
      <t xml:space="preserve">DN </t>
    </r>
    <r>
      <rPr>
        <sz val="14"/>
        <rFont val="Arial Narrow"/>
        <family val="2"/>
      </rPr>
      <t>125/63</t>
    </r>
  </si>
  <si>
    <t xml:space="preserve"> - DN 90 mm.</t>
  </si>
  <si>
    <t>T komad DN 90</t>
  </si>
  <si>
    <t>BR DN 90/63</t>
  </si>
  <si>
    <t>T komad DN 125</t>
  </si>
  <si>
    <r>
      <t>BW 90</t>
    </r>
    <r>
      <rPr>
        <sz val="14"/>
        <rFont val="Calibri"/>
        <family val="2"/>
      </rPr>
      <t>°</t>
    </r>
    <r>
      <rPr>
        <sz val="14"/>
        <rFont val="Arial Narrow"/>
        <family val="2"/>
      </rPr>
      <t xml:space="preserve"> DN 63</t>
    </r>
  </si>
  <si>
    <r>
      <t xml:space="preserve">UB </t>
    </r>
    <r>
      <rPr>
        <sz val="14"/>
        <rFont val="Arial"/>
        <family val="2"/>
      </rPr>
      <t xml:space="preserve">DN </t>
    </r>
    <r>
      <rPr>
        <sz val="14"/>
        <rFont val="Arial Narrow"/>
        <family val="2"/>
      </rPr>
      <t>63</t>
    </r>
  </si>
  <si>
    <r>
      <t xml:space="preserve">      Napomena:                                                                                                d - spoljašnji prečnik cevi                                                </t>
    </r>
    <r>
      <rPr>
        <i/>
        <sz val="14"/>
        <rFont val="Arial Narrow"/>
        <family val="2"/>
      </rPr>
      <t xml:space="preserve">Ø - unutrašnji prečnik cevi       </t>
    </r>
    <r>
      <rPr>
        <i/>
        <sz val="14"/>
        <rFont val="Arial Narrow"/>
        <family val="2"/>
        <charset val="238"/>
      </rPr>
      <t xml:space="preserve">                                                                                        </t>
    </r>
  </si>
  <si>
    <t xml:space="preserve">Demontaža postojeće vodovodne cevi. Demontirati cevi, utovariti i odvesti na deponiju. </t>
  </si>
  <si>
    <t xml:space="preserve">Demontaža kanalizacione mreže. Demontirati cevi, utovariti i odvesti  na deponiju. </t>
  </si>
</sst>
</file>

<file path=xl/styles.xml><?xml version="1.0" encoding="utf-8"?>
<styleSheet xmlns="http://schemas.openxmlformats.org/spreadsheetml/2006/main">
  <fonts count="23"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4"/>
      <name val="Arial Narrow"/>
      <family val="2"/>
      <charset val="238"/>
    </font>
    <font>
      <sz val="14"/>
      <name val="Times New Roman"/>
      <family val="1"/>
      <charset val="238"/>
    </font>
    <font>
      <b/>
      <sz val="14"/>
      <name val="Arial Narrow"/>
      <family val="2"/>
      <charset val="238"/>
    </font>
    <font>
      <sz val="14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4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6"/>
      <name val="Arial Narrow"/>
      <family val="2"/>
      <charset val="238"/>
    </font>
    <font>
      <sz val="16"/>
      <name val="Arial Narrow"/>
      <family val="2"/>
      <charset val="238"/>
    </font>
    <font>
      <sz val="14"/>
      <name val="Arial Narrow"/>
      <family val="2"/>
    </font>
    <font>
      <sz val="14"/>
      <name val="Calibri"/>
      <family val="2"/>
    </font>
    <font>
      <sz val="10"/>
      <name val="Arial"/>
      <family val="2"/>
      <charset val="238"/>
    </font>
    <font>
      <b/>
      <sz val="15"/>
      <name val="Arial Narrow"/>
      <family val="2"/>
      <charset val="238"/>
    </font>
    <font>
      <sz val="14"/>
      <color rgb="FFFF0000"/>
      <name val="Arial Narrow"/>
      <family val="2"/>
      <charset val="238"/>
    </font>
    <font>
      <b/>
      <sz val="12"/>
      <name val="Arial Narrow"/>
      <family val="2"/>
    </font>
    <font>
      <sz val="14"/>
      <name val="Arial Narrow"/>
      <family val="2"/>
      <charset val="1"/>
    </font>
    <font>
      <sz val="14"/>
      <color indexed="8"/>
      <name val="Arial Narrow"/>
      <family val="2"/>
    </font>
    <font>
      <sz val="11.2"/>
      <name val="Arial Narrow"/>
      <family val="2"/>
      <charset val="238"/>
    </font>
    <font>
      <sz val="14"/>
      <name val="Arial"/>
      <family val="2"/>
    </font>
    <font>
      <i/>
      <sz val="14"/>
      <name val="Arial Narrow"/>
      <family val="2"/>
      <charset val="238"/>
    </font>
    <font>
      <i/>
      <sz val="14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45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top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3" fontId="2" fillId="0" borderId="0" xfId="0" applyNumberFormat="1" applyFont="1"/>
    <xf numFmtId="4" fontId="2" fillId="0" borderId="0" xfId="0" applyNumberFormat="1" applyFont="1"/>
    <xf numFmtId="0" fontId="0" fillId="0" borderId="0" xfId="0" applyNumberFormat="1"/>
    <xf numFmtId="0" fontId="5" fillId="0" borderId="0" xfId="0" applyNumberFormat="1" applyFont="1" applyBorder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NumberFormat="1" applyFont="1" applyBorder="1" applyAlignment="1">
      <alignment horizontal="justify" vertical="top" wrapText="1"/>
    </xf>
    <xf numFmtId="3" fontId="1" fillId="0" borderId="0" xfId="0" applyNumberFormat="1" applyFont="1"/>
    <xf numFmtId="4" fontId="4" fillId="0" borderId="2" xfId="0" applyNumberFormat="1" applyFont="1" applyBorder="1"/>
    <xf numFmtId="0" fontId="4" fillId="0" borderId="0" xfId="0" applyFont="1" applyAlignment="1">
      <alignment horizontal="justify"/>
    </xf>
    <xf numFmtId="0" fontId="2" fillId="0" borderId="0" xfId="0" applyFont="1" applyAlignment="1">
      <alignment horizontal="justify" vertical="top"/>
    </xf>
    <xf numFmtId="0" fontId="4" fillId="0" borderId="0" xfId="0" applyFont="1" applyBorder="1" applyAlignment="1"/>
    <xf numFmtId="3" fontId="4" fillId="0" borderId="0" xfId="0" applyNumberFormat="1" applyFont="1" applyBorder="1"/>
    <xf numFmtId="2" fontId="2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vertical="top" wrapText="1"/>
    </xf>
    <xf numFmtId="2" fontId="0" fillId="0" borderId="0" xfId="0" applyNumberFormat="1"/>
    <xf numFmtId="0" fontId="6" fillId="0" borderId="0" xfId="0" applyFont="1"/>
    <xf numFmtId="49" fontId="3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justify" vertical="top" wrapText="1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0" xfId="0" applyFont="1" applyAlignment="1">
      <alignment vertical="top" wrapText="1"/>
    </xf>
    <xf numFmtId="0" fontId="3" fillId="0" borderId="0" xfId="1" applyFont="1" applyAlignment="1">
      <alignment horizontal="justify" vertical="top" wrapText="1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3" fontId="3" fillId="0" borderId="0" xfId="0" applyNumberFormat="1" applyFont="1" applyAlignment="1">
      <alignment horizontal="center" wrapText="1"/>
    </xf>
    <xf numFmtId="2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top" wrapText="1"/>
    </xf>
    <xf numFmtId="4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/>
    </xf>
    <xf numFmtId="49" fontId="3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2" fontId="3" fillId="0" borderId="0" xfId="0" applyNumberFormat="1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center" wrapText="1"/>
    </xf>
    <xf numFmtId="0" fontId="3" fillId="0" borderId="0" xfId="0" applyFont="1" applyAlignment="1">
      <alignment vertical="top"/>
    </xf>
    <xf numFmtId="2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/>
    <xf numFmtId="0" fontId="9" fillId="0" borderId="0" xfId="0" applyFont="1"/>
    <xf numFmtId="0" fontId="2" fillId="0" borderId="0" xfId="0" applyFont="1" applyBorder="1"/>
    <xf numFmtId="0" fontId="10" fillId="0" borderId="0" xfId="0" applyFont="1"/>
    <xf numFmtId="4" fontId="9" fillId="0" borderId="0" xfId="0" applyNumberFormat="1" applyFont="1"/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3" fontId="3" fillId="0" borderId="0" xfId="0" applyNumberFormat="1" applyFont="1" applyBorder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/>
    </xf>
    <xf numFmtId="0" fontId="11" fillId="0" borderId="0" xfId="0" applyFont="1" applyAlignment="1">
      <alignment horizontal="justify"/>
    </xf>
    <xf numFmtId="0" fontId="11" fillId="0" borderId="0" xfId="0" applyFont="1" applyAlignment="1">
      <alignment horizontal="right"/>
    </xf>
    <xf numFmtId="0" fontId="11" fillId="0" borderId="0" xfId="0" applyFont="1"/>
    <xf numFmtId="4" fontId="11" fillId="0" borderId="0" xfId="0" applyNumberFormat="1" applyFont="1"/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justify" vertical="top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3" fontId="11" fillId="0" borderId="0" xfId="0" applyNumberFormat="1" applyFont="1"/>
    <xf numFmtId="4" fontId="14" fillId="0" borderId="0" xfId="0" applyNumberFormat="1" applyFont="1" applyBorder="1" applyAlignment="1">
      <alignment vertical="center"/>
    </xf>
    <xf numFmtId="4" fontId="14" fillId="0" borderId="0" xfId="0" applyNumberFormat="1" applyFont="1"/>
    <xf numFmtId="4" fontId="14" fillId="0" borderId="0" xfId="0" applyNumberFormat="1" applyFont="1" applyAlignment="1">
      <alignment vertical="center"/>
    </xf>
    <xf numFmtId="1" fontId="1" fillId="0" borderId="0" xfId="0" applyNumberFormat="1" applyFont="1"/>
    <xf numFmtId="2" fontId="1" fillId="0" borderId="0" xfId="0" applyNumberFormat="1" applyFont="1"/>
    <xf numFmtId="4" fontId="4" fillId="0" borderId="0" xfId="0" applyNumberFormat="1" applyFont="1" applyBorder="1"/>
    <xf numFmtId="0" fontId="2" fillId="0" borderId="0" xfId="0" applyFont="1" applyAlignment="1">
      <alignment vertical="top" wrapText="1"/>
    </xf>
    <xf numFmtId="0" fontId="2" fillId="0" borderId="3" xfId="0" applyFont="1" applyBorder="1"/>
    <xf numFmtId="4" fontId="14" fillId="0" borderId="3" xfId="0" applyNumberFormat="1" applyFont="1" applyBorder="1"/>
    <xf numFmtId="0" fontId="10" fillId="0" borderId="4" xfId="0" applyFont="1" applyBorder="1"/>
    <xf numFmtId="4" fontId="14" fillId="0" borderId="4" xfId="0" applyNumberFormat="1" applyFont="1" applyBorder="1"/>
    <xf numFmtId="0" fontId="15" fillId="0" borderId="0" xfId="0" applyFont="1"/>
    <xf numFmtId="0" fontId="15" fillId="0" borderId="0" xfId="0" applyFont="1" applyAlignment="1">
      <alignment horizontal="right"/>
    </xf>
    <xf numFmtId="2" fontId="15" fillId="0" borderId="0" xfId="0" applyNumberFormat="1" applyFont="1" applyAlignment="1">
      <alignment horizontal="right"/>
    </xf>
    <xf numFmtId="2" fontId="15" fillId="0" borderId="0" xfId="0" applyNumberFormat="1" applyFont="1"/>
    <xf numFmtId="1" fontId="2" fillId="0" borderId="0" xfId="0" applyNumberFormat="1" applyFont="1"/>
    <xf numFmtId="2" fontId="2" fillId="0" borderId="0" xfId="0" applyNumberFormat="1" applyFont="1" applyAlignment="1">
      <alignment horizontal="right"/>
    </xf>
    <xf numFmtId="2" fontId="2" fillId="0" borderId="0" xfId="0" applyNumberFormat="1" applyFont="1"/>
    <xf numFmtId="4" fontId="1" fillId="0" borderId="0" xfId="0" applyNumberFormat="1" applyFont="1"/>
    <xf numFmtId="0" fontId="11" fillId="0" borderId="0" xfId="0" applyFont="1" applyBorder="1" applyAlignment="1">
      <alignment horizontal="justify" vertical="top"/>
    </xf>
    <xf numFmtId="0" fontId="17" fillId="0" borderId="0" xfId="2" applyNumberFormat="1" applyFont="1" applyBorder="1" applyAlignment="1">
      <alignment horizontal="justify" vertical="top" wrapText="1"/>
    </xf>
    <xf numFmtId="4" fontId="4" fillId="0" borderId="5" xfId="0" applyNumberFormat="1" applyFont="1" applyBorder="1"/>
    <xf numFmtId="0" fontId="2" fillId="0" borderId="3" xfId="0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/>
    <xf numFmtId="4" fontId="2" fillId="0" borderId="3" xfId="0" applyNumberFormat="1" applyFont="1" applyBorder="1"/>
    <xf numFmtId="2" fontId="2" fillId="0" borderId="3" xfId="0" applyNumberFormat="1" applyFont="1" applyBorder="1"/>
    <xf numFmtId="4" fontId="4" fillId="0" borderId="3" xfId="0" applyNumberFormat="1" applyFont="1" applyBorder="1"/>
    <xf numFmtId="0" fontId="2" fillId="0" borderId="0" xfId="0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/>
    <xf numFmtId="4" fontId="2" fillId="0" borderId="0" xfId="0" applyNumberFormat="1" applyFont="1" applyBorder="1"/>
    <xf numFmtId="0" fontId="11" fillId="0" borderId="0" xfId="0" applyNumberFormat="1" applyFont="1" applyBorder="1" applyAlignment="1">
      <alignment horizontal="justify" vertical="top" wrapText="1"/>
    </xf>
    <xf numFmtId="0" fontId="11" fillId="0" borderId="0" xfId="2" applyFont="1" applyAlignment="1">
      <alignment horizontal="justify" vertical="top" wrapText="1"/>
    </xf>
    <xf numFmtId="0" fontId="18" fillId="0" borderId="0" xfId="2" applyFont="1" applyAlignment="1">
      <alignment horizontal="center"/>
    </xf>
    <xf numFmtId="2" fontId="11" fillId="0" borderId="0" xfId="2" applyNumberFormat="1" applyFont="1"/>
    <xf numFmtId="4" fontId="18" fillId="0" borderId="0" xfId="2" applyNumberFormat="1" applyFont="1" applyAlignment="1">
      <alignment horizontal="center"/>
    </xf>
    <xf numFmtId="0" fontId="18" fillId="0" borderId="0" xfId="2" applyFont="1" applyBorder="1" applyAlignment="1">
      <alignment horizontal="center"/>
    </xf>
    <xf numFmtId="4" fontId="11" fillId="0" borderId="0" xfId="2" applyNumberFormat="1" applyFont="1" applyBorder="1"/>
    <xf numFmtId="0" fontId="18" fillId="2" borderId="0" xfId="2" applyFont="1" applyFill="1" applyAlignment="1">
      <alignment horizontal="justify"/>
    </xf>
    <xf numFmtId="4" fontId="18" fillId="0" borderId="0" xfId="2" applyNumberFormat="1" applyFont="1" applyAlignment="1">
      <alignment horizontal="right"/>
    </xf>
    <xf numFmtId="1" fontId="2" fillId="0" borderId="0" xfId="0" applyNumberFormat="1" applyFont="1" applyBorder="1"/>
    <xf numFmtId="0" fontId="11" fillId="0" borderId="3" xfId="0" applyFont="1" applyBorder="1" applyAlignment="1">
      <alignment horizontal="right"/>
    </xf>
    <xf numFmtId="0" fontId="11" fillId="0" borderId="3" xfId="0" applyFont="1" applyBorder="1"/>
    <xf numFmtId="0" fontId="2" fillId="0" borderId="3" xfId="0" applyFont="1" applyBorder="1" applyAlignment="1">
      <alignment vertical="center"/>
    </xf>
    <xf numFmtId="4" fontId="14" fillId="0" borderId="3" xfId="0" applyNumberFormat="1" applyFont="1" applyBorder="1" applyAlignment="1">
      <alignment vertical="center"/>
    </xf>
    <xf numFmtId="0" fontId="21" fillId="0" borderId="0" xfId="0" applyFont="1" applyAlignment="1">
      <alignment vertical="top" wrapText="1"/>
    </xf>
    <xf numFmtId="0" fontId="7" fillId="0" borderId="0" xfId="0" applyFont="1" applyBorder="1"/>
    <xf numFmtId="0" fontId="4" fillId="0" borderId="5" xfId="0" applyFont="1" applyBorder="1" applyAlignment="1"/>
    <xf numFmtId="0" fontId="16" fillId="0" borderId="0" xfId="0" applyFont="1" applyAlignment="1">
      <alignment horizontal="left" vertical="top" wrapText="1"/>
    </xf>
    <xf numFmtId="0" fontId="4" fillId="0" borderId="3" xfId="0" applyFont="1" applyBorder="1" applyAlignment="1"/>
    <xf numFmtId="0" fontId="4" fillId="0" borderId="2" xfId="0" applyFont="1" applyBorder="1" applyAlignme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49" fontId="2" fillId="0" borderId="0" xfId="0" applyNumberFormat="1" applyFont="1"/>
  </cellXfs>
  <cellStyles count="3">
    <cellStyle name="Excel Built-in Normal" xfId="2"/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16"/>
  <sheetViews>
    <sheetView tabSelected="1" view="pageBreakPreview" topLeftCell="A136" zoomScale="80" zoomScaleNormal="60" zoomScaleSheetLayoutView="80" zoomScalePageLayoutView="43" workbookViewId="0">
      <selection activeCell="C159" sqref="C159"/>
    </sheetView>
  </sheetViews>
  <sheetFormatPr defaultRowHeight="12.75"/>
  <cols>
    <col min="1" max="1" width="5.42578125" customWidth="1"/>
    <col min="2" max="2" width="49.140625" customWidth="1"/>
    <col min="3" max="3" width="6" customWidth="1"/>
    <col min="4" max="4" width="10.5703125" customWidth="1"/>
    <col min="5" max="5" width="2.140625" customWidth="1"/>
    <col min="6" max="6" width="11.7109375" customWidth="1"/>
    <col min="7" max="7" width="2.5703125" customWidth="1"/>
    <col min="8" max="8" width="17.7109375" customWidth="1"/>
    <col min="10" max="10" width="9.42578125" customWidth="1"/>
    <col min="11" max="11" width="9.85546875" bestFit="1" customWidth="1"/>
  </cols>
  <sheetData>
    <row r="1" spans="1:12" ht="24.75" customHeight="1">
      <c r="A1" s="140" t="s">
        <v>0</v>
      </c>
      <c r="B1" s="140"/>
      <c r="C1" s="140"/>
      <c r="D1" s="140"/>
      <c r="E1" s="140"/>
      <c r="F1" s="140"/>
      <c r="G1" s="1"/>
      <c r="H1" s="1"/>
      <c r="I1" s="2"/>
      <c r="J1" s="2"/>
      <c r="K1" s="2"/>
      <c r="L1" s="2"/>
    </row>
    <row r="2" spans="1:12" ht="18.75">
      <c r="A2" s="141" t="s">
        <v>46</v>
      </c>
      <c r="B2" s="141"/>
      <c r="C2" s="141"/>
      <c r="D2" s="141"/>
      <c r="E2" s="141"/>
      <c r="F2" s="141"/>
      <c r="G2" s="1"/>
      <c r="H2" s="1"/>
      <c r="I2" s="2"/>
      <c r="J2" s="2"/>
      <c r="K2" s="2"/>
      <c r="L2" s="2"/>
    </row>
    <row r="3" spans="1:12" ht="18">
      <c r="A3" s="142"/>
      <c r="B3" s="142"/>
      <c r="C3" s="142"/>
      <c r="D3" s="142"/>
      <c r="E3" s="142"/>
      <c r="F3" s="142"/>
      <c r="G3" s="3"/>
      <c r="H3" s="3"/>
      <c r="I3" s="2"/>
      <c r="J3" s="2"/>
      <c r="K3" s="2"/>
      <c r="L3" s="2"/>
    </row>
    <row r="4" spans="1:12" ht="18">
      <c r="A4" s="143" t="s">
        <v>75</v>
      </c>
      <c r="B4" s="143"/>
      <c r="C4" s="143"/>
      <c r="D4" s="143"/>
      <c r="E4" s="143"/>
      <c r="F4" s="143"/>
      <c r="G4" s="143"/>
      <c r="H4" s="143"/>
      <c r="I4" s="2"/>
      <c r="J4" s="2"/>
      <c r="K4" s="2"/>
      <c r="L4" s="2"/>
    </row>
    <row r="5" spans="1:12" ht="18">
      <c r="A5" s="139" t="s">
        <v>107</v>
      </c>
      <c r="B5" s="139"/>
      <c r="C5" s="139"/>
      <c r="D5" s="139"/>
      <c r="E5" s="139"/>
      <c r="F5" s="139"/>
      <c r="G5" s="3"/>
      <c r="H5" s="3"/>
      <c r="I5" s="2"/>
      <c r="J5" s="2"/>
      <c r="K5" s="2"/>
      <c r="L5" s="2"/>
    </row>
    <row r="6" spans="1:12" ht="18">
      <c r="A6" s="4" t="s">
        <v>108</v>
      </c>
      <c r="B6" s="4"/>
      <c r="C6" s="4"/>
      <c r="D6" s="4"/>
      <c r="E6" s="4"/>
      <c r="F6" s="4"/>
      <c r="G6" s="3"/>
      <c r="H6" s="3"/>
      <c r="I6" s="2"/>
      <c r="J6" s="2"/>
      <c r="K6" s="2"/>
      <c r="L6" s="2"/>
    </row>
    <row r="7" spans="1:12" ht="18">
      <c r="A7" s="139"/>
      <c r="B7" s="139"/>
      <c r="C7" s="139"/>
      <c r="D7" s="139"/>
      <c r="E7" s="139"/>
      <c r="F7" s="139"/>
      <c r="G7" s="3"/>
      <c r="H7" s="3"/>
      <c r="I7" s="2"/>
      <c r="J7" s="2"/>
      <c r="K7" s="2"/>
      <c r="L7" s="2"/>
    </row>
    <row r="8" spans="1:12" ht="30.75" customHeight="1">
      <c r="A8" s="5" t="s">
        <v>1</v>
      </c>
      <c r="B8" s="6" t="s">
        <v>2</v>
      </c>
      <c r="C8" s="6" t="s">
        <v>3</v>
      </c>
      <c r="D8" s="6" t="s">
        <v>4</v>
      </c>
      <c r="E8" s="6"/>
      <c r="F8" s="6" t="s">
        <v>5</v>
      </c>
      <c r="G8" s="7"/>
      <c r="H8" s="6" t="s">
        <v>6</v>
      </c>
      <c r="I8" s="2"/>
      <c r="J8" s="2"/>
      <c r="K8" s="2"/>
      <c r="L8" s="2"/>
    </row>
    <row r="9" spans="1:12" ht="18.600000000000001" customHeight="1">
      <c r="A9" s="81"/>
      <c r="B9" s="82"/>
      <c r="C9" s="82"/>
      <c r="D9" s="82"/>
      <c r="E9" s="82"/>
      <c r="F9" s="82"/>
      <c r="G9" s="83"/>
      <c r="H9" s="82"/>
      <c r="I9" s="2"/>
      <c r="J9" s="2"/>
      <c r="K9" s="2"/>
      <c r="L9" s="2"/>
    </row>
    <row r="10" spans="1:12" ht="18.600000000000001" customHeight="1">
      <c r="A10" s="81"/>
      <c r="B10" s="82"/>
      <c r="C10" s="82"/>
      <c r="D10" s="82"/>
      <c r="E10" s="82"/>
      <c r="F10" s="82"/>
      <c r="G10" s="83"/>
      <c r="H10" s="82"/>
      <c r="I10" s="2"/>
      <c r="J10" s="2"/>
      <c r="K10" s="2"/>
      <c r="L10" s="2"/>
    </row>
    <row r="11" spans="1:12" ht="18.600000000000001" customHeight="1">
      <c r="A11" s="81"/>
      <c r="B11" s="8" t="s">
        <v>64</v>
      </c>
      <c r="C11" s="82"/>
      <c r="D11" s="82"/>
      <c r="E11" s="82"/>
      <c r="F11" s="82"/>
      <c r="G11" s="83"/>
      <c r="H11" s="82"/>
      <c r="I11" s="2"/>
      <c r="J11" s="2"/>
      <c r="K11" s="2"/>
      <c r="L11" s="2"/>
    </row>
    <row r="12" spans="1:12" ht="18.600000000000001" customHeight="1">
      <c r="A12" s="81"/>
      <c r="B12" s="8"/>
      <c r="C12" s="82"/>
      <c r="D12" s="82"/>
      <c r="E12" s="82"/>
      <c r="F12" s="82"/>
      <c r="G12" s="83"/>
      <c r="H12" s="82"/>
      <c r="I12" s="2"/>
      <c r="J12" s="2"/>
      <c r="K12" s="2"/>
      <c r="L12" s="2"/>
    </row>
    <row r="13" spans="1:12" ht="143.25" customHeight="1">
      <c r="A13" s="10">
        <v>1</v>
      </c>
      <c r="B13" s="119" t="s">
        <v>86</v>
      </c>
      <c r="C13" s="82"/>
      <c r="D13" s="82"/>
      <c r="E13" s="82"/>
      <c r="F13" s="82"/>
      <c r="G13" s="83"/>
      <c r="H13" s="82"/>
      <c r="I13" s="2"/>
      <c r="J13" s="2"/>
      <c r="K13" s="2"/>
      <c r="L13" s="2"/>
    </row>
    <row r="14" spans="1:12" ht="18.600000000000001" customHeight="1">
      <c r="A14" s="81"/>
      <c r="B14" s="20" t="s">
        <v>87</v>
      </c>
      <c r="C14" s="12" t="s">
        <v>88</v>
      </c>
      <c r="D14" s="3">
        <v>215.3</v>
      </c>
      <c r="E14" s="15" t="s">
        <v>12</v>
      </c>
      <c r="F14" s="144"/>
      <c r="G14" s="15" t="s">
        <v>13</v>
      </c>
      <c r="H14" s="3"/>
      <c r="I14" s="2"/>
      <c r="J14" s="2">
        <f>30+J70+J73+3*1+1+3*1</f>
        <v>215.3</v>
      </c>
      <c r="K14" s="2"/>
      <c r="L14" s="2"/>
    </row>
    <row r="15" spans="1:12" ht="91.5" customHeight="1">
      <c r="A15" s="10">
        <v>2</v>
      </c>
      <c r="B15" s="105" t="s">
        <v>80</v>
      </c>
      <c r="I15" s="2"/>
      <c r="J15" s="2">
        <f>((9+20+18.7+12.6+16.1+15+17.8+11.1+4.7+2*2.7+2.4)+(K142+3*1.5))*0.6+K33</f>
        <v>121.38800000000001</v>
      </c>
      <c r="K15" s="2"/>
      <c r="L15" s="2"/>
    </row>
    <row r="16" spans="1:12" ht="18">
      <c r="A16" s="10"/>
      <c r="B16" s="14" t="s">
        <v>72</v>
      </c>
      <c r="C16" s="114" t="s">
        <v>17</v>
      </c>
      <c r="D16" s="115">
        <v>121.39</v>
      </c>
      <c r="E16" s="116" t="s">
        <v>12</v>
      </c>
      <c r="F16" s="117"/>
      <c r="G16" s="116" t="s">
        <v>13</v>
      </c>
      <c r="H16" s="118"/>
      <c r="I16" s="2"/>
      <c r="J16" s="2"/>
      <c r="K16" s="2"/>
      <c r="L16" s="2"/>
    </row>
    <row r="17" spans="1:12" ht="72" customHeight="1">
      <c r="A17" s="10">
        <v>3</v>
      </c>
      <c r="B17" s="105" t="s">
        <v>81</v>
      </c>
      <c r="C17" s="114"/>
      <c r="D17" s="115"/>
      <c r="E17" s="116"/>
      <c r="F17" s="117"/>
      <c r="G17" s="116"/>
      <c r="H17" s="118"/>
      <c r="I17" s="2"/>
      <c r="J17" s="2"/>
      <c r="K17" s="2"/>
      <c r="L17" s="2"/>
    </row>
    <row r="18" spans="1:12" ht="18">
      <c r="A18" s="10"/>
      <c r="B18" s="14" t="s">
        <v>72</v>
      </c>
      <c r="C18" s="107" t="s">
        <v>17</v>
      </c>
      <c r="D18" s="108">
        <v>28</v>
      </c>
      <c r="E18" s="109" t="s">
        <v>12</v>
      </c>
      <c r="F18" s="110"/>
      <c r="G18" s="109" t="s">
        <v>13</v>
      </c>
      <c r="H18" s="111"/>
      <c r="I18" s="2"/>
      <c r="J18" s="2">
        <f>D144+D145</f>
        <v>28</v>
      </c>
      <c r="K18" s="2"/>
      <c r="L18" s="2"/>
    </row>
    <row r="19" spans="1:12" ht="18.600000000000001" customHeight="1">
      <c r="A19" s="81"/>
      <c r="B19" s="82"/>
      <c r="C19" s="135" t="s">
        <v>63</v>
      </c>
      <c r="D19" s="135"/>
      <c r="E19" s="135"/>
      <c r="F19" s="135"/>
      <c r="G19" s="135"/>
      <c r="H19" s="106"/>
      <c r="I19" s="2"/>
      <c r="J19" s="2"/>
      <c r="K19" s="2"/>
      <c r="L19" s="2"/>
    </row>
    <row r="20" spans="1:12" ht="18">
      <c r="A20" s="3"/>
      <c r="B20" s="8" t="s">
        <v>65</v>
      </c>
      <c r="C20" s="3"/>
      <c r="D20" s="3"/>
      <c r="E20" s="3"/>
      <c r="F20" s="3"/>
      <c r="G20" s="3"/>
      <c r="H20" s="3"/>
      <c r="I20" s="2"/>
      <c r="J20" s="2"/>
      <c r="K20" s="2"/>
      <c r="L20" s="2"/>
    </row>
    <row r="21" spans="1:12" ht="18.75" customHeight="1">
      <c r="A21" s="3"/>
      <c r="B21" s="3"/>
      <c r="C21" s="3"/>
      <c r="D21" s="3"/>
      <c r="E21" s="3"/>
      <c r="F21" s="3"/>
      <c r="G21" s="3"/>
      <c r="H21" s="3"/>
      <c r="I21" s="2"/>
      <c r="J21" s="9" t="s">
        <v>7</v>
      </c>
      <c r="K21" s="9" t="s">
        <v>8</v>
      </c>
      <c r="L21" s="2"/>
    </row>
    <row r="22" spans="1:12" ht="126.75" customHeight="1">
      <c r="A22" s="10">
        <v>4</v>
      </c>
      <c r="B22" s="11" t="s">
        <v>9</v>
      </c>
      <c r="C22" s="12"/>
      <c r="D22" s="96"/>
      <c r="E22" s="3"/>
      <c r="F22" s="13"/>
      <c r="G22" s="3"/>
      <c r="H22" s="3"/>
      <c r="I22" s="2"/>
      <c r="J22" s="88">
        <f>D70+D71+D72+5</f>
        <v>214</v>
      </c>
      <c r="K22" s="103">
        <f>D142+D143+D144+D145</f>
        <v>107</v>
      </c>
      <c r="L22" s="2"/>
    </row>
    <row r="23" spans="1:12" ht="18.75" customHeight="1">
      <c r="A23" s="10"/>
      <c r="B23" s="14" t="s">
        <v>73</v>
      </c>
      <c r="C23" s="12"/>
      <c r="D23" s="97"/>
      <c r="E23" s="15"/>
      <c r="F23" s="16"/>
      <c r="G23" s="15"/>
      <c r="H23" s="17"/>
      <c r="I23" s="2"/>
      <c r="J23" s="2"/>
      <c r="K23" s="2"/>
      <c r="L23" s="2"/>
    </row>
    <row r="24" spans="1:12" ht="18.75" customHeight="1">
      <c r="A24" s="10"/>
      <c r="B24" s="3" t="s">
        <v>10</v>
      </c>
      <c r="C24" s="12" t="s">
        <v>11</v>
      </c>
      <c r="D24" s="101">
        <v>102.72</v>
      </c>
      <c r="E24" s="15" t="s">
        <v>12</v>
      </c>
      <c r="F24" s="16"/>
      <c r="G24" s="15" t="s">
        <v>13</v>
      </c>
      <c r="H24" s="17"/>
      <c r="I24" s="2"/>
      <c r="J24" s="18">
        <f>(J22*0.6*1)*0.8</f>
        <v>102.72000000000001</v>
      </c>
      <c r="K24" s="2"/>
      <c r="L24" s="2"/>
    </row>
    <row r="25" spans="1:12" ht="18.75" customHeight="1">
      <c r="A25" s="3"/>
      <c r="B25" s="3" t="s">
        <v>14</v>
      </c>
      <c r="C25" s="12" t="s">
        <v>11</v>
      </c>
      <c r="D25" s="101">
        <v>51.36</v>
      </c>
      <c r="E25" s="15" t="s">
        <v>12</v>
      </c>
      <c r="F25" s="16"/>
      <c r="G25" s="15" t="s">
        <v>13</v>
      </c>
      <c r="H25" s="17"/>
      <c r="I25" s="2"/>
      <c r="J25" s="2"/>
      <c r="K25" s="2">
        <f>(K22*0.6*1)*0.8</f>
        <v>51.360000000000007</v>
      </c>
      <c r="L25" s="2"/>
    </row>
    <row r="26" spans="1:12" ht="73.150000000000006" customHeight="1">
      <c r="A26" s="10">
        <v>5</v>
      </c>
      <c r="B26" s="19" t="s">
        <v>15</v>
      </c>
      <c r="C26" s="12"/>
      <c r="D26" s="99"/>
      <c r="E26" s="3"/>
      <c r="F26" s="13"/>
      <c r="G26" s="3"/>
      <c r="H26" s="17"/>
      <c r="I26" s="2"/>
      <c r="J26" s="2"/>
      <c r="K26" s="2"/>
      <c r="L26" s="2"/>
    </row>
    <row r="27" spans="1:12" ht="18.75" customHeight="1">
      <c r="A27" s="10"/>
      <c r="B27" s="14" t="s">
        <v>73</v>
      </c>
      <c r="C27" s="12"/>
      <c r="D27" s="98"/>
      <c r="E27" s="15"/>
      <c r="F27" s="16"/>
      <c r="G27" s="15"/>
      <c r="H27" s="17"/>
      <c r="I27" s="2"/>
      <c r="J27" s="2"/>
      <c r="K27" s="2"/>
      <c r="L27" s="2"/>
    </row>
    <row r="28" spans="1:12" ht="18.75" customHeight="1">
      <c r="A28" s="3"/>
      <c r="B28" s="3" t="s">
        <v>10</v>
      </c>
      <c r="C28" s="12" t="s">
        <v>11</v>
      </c>
      <c r="D28" s="101">
        <v>25.68</v>
      </c>
      <c r="E28" s="15" t="s">
        <v>12</v>
      </c>
      <c r="F28" s="16"/>
      <c r="G28" s="15" t="s">
        <v>13</v>
      </c>
      <c r="H28" s="17"/>
      <c r="I28" s="2"/>
      <c r="J28" s="2">
        <f>(J22*0.6*1)*0.2</f>
        <v>25.680000000000003</v>
      </c>
      <c r="K28" s="2"/>
      <c r="L28" s="2"/>
    </row>
    <row r="29" spans="1:12" ht="18.75" customHeight="1">
      <c r="A29" s="3"/>
      <c r="B29" s="3" t="s">
        <v>14</v>
      </c>
      <c r="C29" s="12" t="s">
        <v>11</v>
      </c>
      <c r="D29" s="101">
        <v>12.84</v>
      </c>
      <c r="E29" s="15" t="s">
        <v>12</v>
      </c>
      <c r="F29" s="16"/>
      <c r="G29" s="15" t="s">
        <v>13</v>
      </c>
      <c r="H29" s="17"/>
      <c r="I29" s="2"/>
      <c r="J29" s="2"/>
      <c r="K29" s="2">
        <f>(K22*0.6*1)*0.2</f>
        <v>12.840000000000002</v>
      </c>
      <c r="L29" s="2"/>
    </row>
    <row r="30" spans="1:12" ht="72" customHeight="1">
      <c r="A30" s="10">
        <v>6</v>
      </c>
      <c r="B30" s="11" t="s">
        <v>16</v>
      </c>
      <c r="C30" s="12"/>
      <c r="D30" s="98"/>
      <c r="E30" s="15"/>
      <c r="F30" s="16"/>
      <c r="G30" s="15"/>
      <c r="H30" s="17"/>
      <c r="I30" s="2"/>
      <c r="J30" s="2"/>
      <c r="K30" s="2"/>
      <c r="L30" s="2"/>
    </row>
    <row r="31" spans="1:12" ht="18.75" customHeight="1">
      <c r="A31" s="3"/>
      <c r="B31" s="20" t="s">
        <v>72</v>
      </c>
      <c r="C31" s="12" t="s">
        <v>17</v>
      </c>
      <c r="D31" s="101">
        <v>64.2</v>
      </c>
      <c r="E31" s="15" t="s">
        <v>12</v>
      </c>
      <c r="F31" s="16"/>
      <c r="G31" s="15" t="s">
        <v>13</v>
      </c>
      <c r="H31" s="17"/>
      <c r="I31" s="2"/>
      <c r="J31" s="2"/>
      <c r="K31" s="2">
        <f>K22*0.6</f>
        <v>64.2</v>
      </c>
      <c r="L31" s="2"/>
    </row>
    <row r="32" spans="1:12" ht="36" customHeight="1">
      <c r="A32" s="10">
        <v>7</v>
      </c>
      <c r="B32" s="11" t="s">
        <v>47</v>
      </c>
      <c r="C32" s="12"/>
      <c r="D32" s="98"/>
      <c r="E32" s="15"/>
      <c r="F32" s="16"/>
      <c r="G32" s="15"/>
      <c r="H32" s="17"/>
      <c r="I32" s="2"/>
      <c r="J32" s="2"/>
      <c r="K32" s="2"/>
      <c r="L32" s="2"/>
    </row>
    <row r="33" spans="1:12" ht="18.75" customHeight="1">
      <c r="A33" s="3"/>
      <c r="B33" s="14" t="s">
        <v>73</v>
      </c>
      <c r="C33" s="12" t="s">
        <v>11</v>
      </c>
      <c r="D33" s="101">
        <v>13.81</v>
      </c>
      <c r="E33" s="15" t="s">
        <v>12</v>
      </c>
      <c r="F33" s="16"/>
      <c r="G33" s="15" t="s">
        <v>13</v>
      </c>
      <c r="H33" s="17"/>
      <c r="I33" s="2"/>
      <c r="J33" s="2"/>
      <c r="K33" s="2">
        <f>4*1.2*1.2*1.5+0.8*3.8*1.7</f>
        <v>13.808</v>
      </c>
      <c r="L33" s="2"/>
    </row>
    <row r="34" spans="1:12" ht="56.45" customHeight="1">
      <c r="A34" s="10">
        <v>8</v>
      </c>
      <c r="B34" s="11" t="s">
        <v>18</v>
      </c>
      <c r="C34" s="12"/>
      <c r="D34" s="99"/>
      <c r="E34" s="3"/>
      <c r="F34" s="16"/>
      <c r="G34" s="3"/>
      <c r="H34" s="17"/>
      <c r="I34" s="2"/>
      <c r="J34" s="2"/>
      <c r="K34" s="2"/>
      <c r="L34" s="2"/>
    </row>
    <row r="35" spans="1:12" ht="18.75">
      <c r="A35" s="10"/>
      <c r="B35" s="14" t="s">
        <v>73</v>
      </c>
      <c r="C35" s="3"/>
      <c r="D35" s="99"/>
      <c r="E35" s="3"/>
      <c r="F35" s="3"/>
      <c r="G35" s="3"/>
      <c r="H35" s="17"/>
      <c r="I35" s="2"/>
      <c r="J35" s="2"/>
      <c r="K35" s="2"/>
      <c r="L35" s="2"/>
    </row>
    <row r="36" spans="1:12" ht="15.75" customHeight="1">
      <c r="A36" s="3"/>
      <c r="B36" s="3" t="s">
        <v>10</v>
      </c>
      <c r="C36" s="12" t="s">
        <v>11</v>
      </c>
      <c r="D36" s="102">
        <v>38.520000000000003</v>
      </c>
      <c r="E36" s="3" t="s">
        <v>12</v>
      </c>
      <c r="F36" s="16"/>
      <c r="G36" s="15" t="s">
        <v>13</v>
      </c>
      <c r="H36" s="17"/>
      <c r="I36" s="2"/>
      <c r="J36" s="2">
        <f>J22*0.6*0.3</f>
        <v>38.520000000000003</v>
      </c>
      <c r="K36" s="2"/>
      <c r="L36" s="2"/>
    </row>
    <row r="37" spans="1:12" ht="15.75" customHeight="1">
      <c r="A37" s="3"/>
      <c r="B37" s="3" t="s">
        <v>14</v>
      </c>
      <c r="C37" s="12" t="s">
        <v>11</v>
      </c>
      <c r="D37" s="102">
        <v>19.260000000000002</v>
      </c>
      <c r="E37" s="3" t="s">
        <v>12</v>
      </c>
      <c r="F37" s="16"/>
      <c r="G37" s="15" t="s">
        <v>13</v>
      </c>
      <c r="H37" s="17"/>
      <c r="I37" s="2"/>
      <c r="J37" s="2"/>
      <c r="K37" s="2">
        <f>K22*0.6*0.3</f>
        <v>19.260000000000002</v>
      </c>
      <c r="L37" s="2"/>
    </row>
    <row r="38" spans="1:12" ht="107.25" customHeight="1">
      <c r="A38" s="10">
        <v>9</v>
      </c>
      <c r="B38" s="21" t="s">
        <v>53</v>
      </c>
      <c r="C38" s="12"/>
      <c r="D38" s="99"/>
      <c r="E38" s="3"/>
      <c r="F38" s="16"/>
      <c r="G38" s="3"/>
      <c r="H38" s="17"/>
      <c r="I38" s="2"/>
      <c r="J38" s="2"/>
      <c r="K38" s="2"/>
      <c r="L38" s="2"/>
    </row>
    <row r="39" spans="1:12" ht="18.75" customHeight="1">
      <c r="A39" s="10"/>
      <c r="B39" s="14" t="s">
        <v>73</v>
      </c>
      <c r="C39" s="3"/>
      <c r="D39" s="99"/>
      <c r="E39" s="3"/>
      <c r="F39" s="3"/>
      <c r="G39" s="3"/>
      <c r="H39" s="17"/>
      <c r="I39" s="2"/>
      <c r="J39" s="2"/>
      <c r="K39" s="2"/>
      <c r="L39" s="2"/>
    </row>
    <row r="40" spans="1:12" ht="18.75" customHeight="1">
      <c r="A40" s="10"/>
      <c r="B40" s="3" t="s">
        <v>10</v>
      </c>
      <c r="C40" s="12" t="s">
        <v>11</v>
      </c>
      <c r="D40" s="102">
        <v>89.88</v>
      </c>
      <c r="E40" s="3" t="s">
        <v>12</v>
      </c>
      <c r="F40" s="16"/>
      <c r="G40" s="15" t="s">
        <v>13</v>
      </c>
      <c r="H40" s="17"/>
      <c r="I40" s="2"/>
      <c r="J40" s="89">
        <f>D24+D28-D36</f>
        <v>89.88</v>
      </c>
      <c r="K40" s="2"/>
      <c r="L40" s="2"/>
    </row>
    <row r="41" spans="1:12" ht="18.75" customHeight="1">
      <c r="A41" s="3"/>
      <c r="B41" s="3" t="s">
        <v>14</v>
      </c>
      <c r="C41" s="12" t="s">
        <v>11</v>
      </c>
      <c r="D41" s="102">
        <v>54.94</v>
      </c>
      <c r="E41" s="3" t="s">
        <v>12</v>
      </c>
      <c r="F41" s="16"/>
      <c r="G41" s="15" t="s">
        <v>13</v>
      </c>
      <c r="H41" s="17"/>
      <c r="I41" s="2"/>
      <c r="J41" s="2"/>
      <c r="K41" s="89">
        <f>D25+D29-D37+10</f>
        <v>54.94</v>
      </c>
      <c r="L41" s="2"/>
    </row>
    <row r="42" spans="1:12" ht="92.25" customHeight="1">
      <c r="A42" s="10">
        <v>10</v>
      </c>
      <c r="B42" s="21" t="s">
        <v>83</v>
      </c>
      <c r="C42" s="12"/>
      <c r="D42" s="99"/>
      <c r="E42" s="3"/>
      <c r="F42" s="16"/>
      <c r="G42" s="3"/>
      <c r="H42" s="17"/>
      <c r="I42" s="2"/>
      <c r="J42" s="2"/>
      <c r="K42" s="89"/>
      <c r="L42" s="2"/>
    </row>
    <row r="43" spans="1:12" ht="18.75" customHeight="1">
      <c r="A43" s="10"/>
      <c r="B43" s="14" t="s">
        <v>73</v>
      </c>
      <c r="C43" s="3"/>
      <c r="D43" s="99"/>
      <c r="E43" s="3"/>
      <c r="F43" s="3"/>
      <c r="G43" s="3"/>
      <c r="H43" s="17"/>
      <c r="I43" s="2"/>
      <c r="J43" s="2"/>
      <c r="K43" s="89"/>
      <c r="L43" s="2"/>
    </row>
    <row r="44" spans="1:12" ht="18.75" customHeight="1">
      <c r="A44" s="10"/>
      <c r="B44" s="3" t="s">
        <v>10</v>
      </c>
      <c r="C44" s="12" t="s">
        <v>11</v>
      </c>
      <c r="D44" s="102">
        <v>13.81</v>
      </c>
      <c r="E44" s="3" t="s">
        <v>12</v>
      </c>
      <c r="F44" s="16"/>
      <c r="G44" s="15" t="s">
        <v>13</v>
      </c>
      <c r="H44" s="17"/>
      <c r="I44" s="2"/>
      <c r="J44" s="89">
        <f>(5+4)*0.8*1.2+0.8*3.8*1.7</f>
        <v>13.808</v>
      </c>
      <c r="K44" s="89"/>
      <c r="L44" s="2"/>
    </row>
    <row r="45" spans="1:12" ht="73.150000000000006" customHeight="1">
      <c r="A45" s="10">
        <v>11</v>
      </c>
      <c r="B45" s="11" t="s">
        <v>19</v>
      </c>
      <c r="C45" s="12"/>
      <c r="D45" s="99"/>
      <c r="E45" s="3"/>
      <c r="F45" s="12"/>
      <c r="G45" s="3"/>
      <c r="H45" s="17"/>
      <c r="I45" s="22"/>
      <c r="J45" s="9"/>
      <c r="K45" s="22"/>
      <c r="L45" s="2"/>
    </row>
    <row r="46" spans="1:12" ht="18.75">
      <c r="A46" s="10"/>
      <c r="B46" s="14" t="s">
        <v>73</v>
      </c>
      <c r="C46" s="3"/>
      <c r="D46" s="99"/>
      <c r="E46" s="3"/>
      <c r="F46" s="3"/>
      <c r="G46" s="3"/>
      <c r="H46" s="17"/>
      <c r="I46" s="2"/>
      <c r="J46" s="2"/>
      <c r="K46" s="2"/>
      <c r="L46" s="2"/>
    </row>
    <row r="47" spans="1:12" ht="18.75" customHeight="1">
      <c r="A47" s="10"/>
      <c r="B47" s="3" t="s">
        <v>10</v>
      </c>
      <c r="C47" s="12" t="s">
        <v>11</v>
      </c>
      <c r="D47" s="102">
        <v>128.4</v>
      </c>
      <c r="E47" s="3" t="s">
        <v>12</v>
      </c>
      <c r="F47" s="16"/>
      <c r="G47" s="15" t="s">
        <v>13</v>
      </c>
      <c r="H47" s="17"/>
      <c r="I47" s="22"/>
      <c r="J47" s="2">
        <f>J24+J28</f>
        <v>128.4</v>
      </c>
      <c r="K47" s="2"/>
      <c r="L47" s="2"/>
    </row>
    <row r="48" spans="1:12" ht="18">
      <c r="A48" s="3"/>
      <c r="B48" s="3" t="s">
        <v>14</v>
      </c>
      <c r="C48" s="107" t="s">
        <v>11</v>
      </c>
      <c r="D48" s="112">
        <v>72.84</v>
      </c>
      <c r="E48" s="92" t="s">
        <v>12</v>
      </c>
      <c r="F48" s="110"/>
      <c r="G48" s="109" t="s">
        <v>13</v>
      </c>
      <c r="H48" s="111"/>
      <c r="I48" s="2"/>
      <c r="J48" s="2"/>
      <c r="K48" s="2">
        <f>K25+K29+K33</f>
        <v>78.00800000000001</v>
      </c>
      <c r="L48" s="2"/>
    </row>
    <row r="49" spans="1:12" ht="18">
      <c r="A49" s="3"/>
      <c r="B49" s="14"/>
      <c r="C49" s="135" t="s">
        <v>20</v>
      </c>
      <c r="D49" s="135"/>
      <c r="E49" s="135"/>
      <c r="F49" s="135"/>
      <c r="G49" s="135"/>
      <c r="H49" s="106"/>
      <c r="I49" s="2"/>
      <c r="J49" s="2"/>
      <c r="K49" s="2"/>
      <c r="L49" s="2"/>
    </row>
    <row r="50" spans="1:12" ht="18">
      <c r="A50" s="3"/>
      <c r="B50" s="14"/>
      <c r="C50" s="3"/>
      <c r="D50" s="3"/>
      <c r="E50" s="3"/>
      <c r="F50" s="3"/>
      <c r="G50" s="3"/>
      <c r="H50" s="3"/>
      <c r="I50" s="2"/>
      <c r="J50" s="2"/>
      <c r="K50" s="2"/>
      <c r="L50" s="2"/>
    </row>
    <row r="51" spans="1:12" ht="18">
      <c r="A51" s="3"/>
      <c r="B51" s="24" t="s">
        <v>66</v>
      </c>
      <c r="C51" s="3"/>
      <c r="D51" s="3"/>
      <c r="E51" s="3"/>
      <c r="F51" s="3"/>
      <c r="G51" s="3"/>
      <c r="H51" s="3"/>
      <c r="I51" s="2"/>
      <c r="J51" s="2"/>
      <c r="K51" s="2"/>
      <c r="L51" s="2"/>
    </row>
    <row r="52" spans="1:12" ht="15.75" customHeight="1">
      <c r="A52" s="3"/>
      <c r="B52" s="14"/>
      <c r="C52" s="3"/>
      <c r="D52" s="3"/>
      <c r="E52" s="3"/>
      <c r="F52" s="3"/>
      <c r="G52" s="3"/>
      <c r="H52" s="3"/>
      <c r="I52" s="2"/>
      <c r="J52" s="2"/>
      <c r="K52" s="2"/>
      <c r="L52" s="2"/>
    </row>
    <row r="53" spans="1:12" ht="54">
      <c r="A53" s="10">
        <v>12</v>
      </c>
      <c r="B53" s="104" t="s">
        <v>54</v>
      </c>
      <c r="C53" s="3"/>
      <c r="D53" s="3"/>
      <c r="E53" s="3"/>
      <c r="F53" s="3"/>
      <c r="G53" s="3"/>
      <c r="H53" s="3"/>
      <c r="I53" s="2"/>
      <c r="J53" s="2"/>
      <c r="K53" s="2"/>
      <c r="L53" s="2"/>
    </row>
    <row r="54" spans="1:12" ht="18.75" customHeight="1">
      <c r="A54" s="3"/>
      <c r="B54" s="14" t="s">
        <v>21</v>
      </c>
      <c r="C54" s="12" t="s">
        <v>22</v>
      </c>
      <c r="D54" s="16">
        <v>7</v>
      </c>
      <c r="E54" s="3" t="s">
        <v>12</v>
      </c>
      <c r="F54" s="16"/>
      <c r="G54" s="3" t="s">
        <v>13</v>
      </c>
      <c r="H54" s="3"/>
      <c r="I54" s="2"/>
      <c r="J54" s="2"/>
      <c r="K54" s="2">
        <f>4+3</f>
        <v>7</v>
      </c>
      <c r="L54" s="2"/>
    </row>
    <row r="55" spans="1:12" ht="123" customHeight="1">
      <c r="A55" s="10">
        <v>13</v>
      </c>
      <c r="B55" s="25" t="s">
        <v>106</v>
      </c>
      <c r="C55" s="3"/>
      <c r="D55" s="96"/>
      <c r="E55" s="3"/>
      <c r="F55" s="3"/>
      <c r="G55" s="3"/>
      <c r="H55" s="17"/>
      <c r="I55" s="2"/>
      <c r="J55" s="2"/>
      <c r="K55" s="2"/>
      <c r="L55" s="2"/>
    </row>
    <row r="56" spans="1:12" ht="18.75" customHeight="1">
      <c r="A56" s="10"/>
      <c r="B56" s="14" t="s">
        <v>74</v>
      </c>
      <c r="C56" s="12" t="s">
        <v>23</v>
      </c>
      <c r="D56" s="3">
        <v>4.5</v>
      </c>
      <c r="E56" s="3" t="s">
        <v>12</v>
      </c>
      <c r="F56" s="16"/>
      <c r="G56" s="3" t="s">
        <v>13</v>
      </c>
      <c r="H56" s="17"/>
      <c r="I56" s="2"/>
      <c r="J56" s="2">
        <f>1.2*4</f>
        <v>4.8</v>
      </c>
      <c r="K56" s="2"/>
      <c r="L56" s="2"/>
    </row>
    <row r="57" spans="1:12" ht="125.25" customHeight="1">
      <c r="A57" s="10">
        <v>14</v>
      </c>
      <c r="B57" s="25" t="s">
        <v>109</v>
      </c>
      <c r="C57" s="12"/>
      <c r="D57" s="3"/>
      <c r="E57" s="3"/>
      <c r="F57" s="16"/>
      <c r="G57" s="3"/>
      <c r="H57" s="16"/>
      <c r="I57" s="2"/>
      <c r="J57" s="2"/>
      <c r="K57" s="2"/>
      <c r="L57" s="2"/>
    </row>
    <row r="58" spans="1:12" ht="18.75" customHeight="1">
      <c r="A58" s="3"/>
      <c r="B58" s="14" t="s">
        <v>21</v>
      </c>
      <c r="C58" s="12" t="s">
        <v>22</v>
      </c>
      <c r="D58" s="16">
        <v>1</v>
      </c>
      <c r="E58" s="3" t="s">
        <v>12</v>
      </c>
      <c r="F58" s="16"/>
      <c r="G58" s="3" t="s">
        <v>13</v>
      </c>
      <c r="H58" s="17"/>
      <c r="I58" s="2"/>
      <c r="J58" s="2"/>
      <c r="K58" s="2"/>
      <c r="L58" s="2"/>
    </row>
    <row r="59" spans="1:12" ht="36.6" customHeight="1">
      <c r="A59" s="10">
        <v>15</v>
      </c>
      <c r="B59" s="11" t="s">
        <v>45</v>
      </c>
      <c r="C59" s="12"/>
      <c r="D59" s="3"/>
      <c r="E59" s="3"/>
      <c r="F59" s="16"/>
      <c r="G59" s="3"/>
      <c r="H59" s="17"/>
      <c r="I59" s="2"/>
      <c r="J59" s="2"/>
      <c r="K59" s="2"/>
      <c r="L59" s="2"/>
    </row>
    <row r="60" spans="1:12" ht="18.75" customHeight="1">
      <c r="A60" s="10"/>
      <c r="B60" s="25" t="s">
        <v>24</v>
      </c>
      <c r="C60" s="12"/>
      <c r="D60" s="3"/>
      <c r="E60" s="3"/>
      <c r="F60" s="16"/>
      <c r="G60" s="3"/>
      <c r="H60" s="17"/>
      <c r="I60" s="2"/>
      <c r="J60" s="2"/>
      <c r="K60" s="2"/>
      <c r="L60" s="2"/>
    </row>
    <row r="61" spans="1:12" ht="18">
      <c r="A61" s="10"/>
      <c r="B61" s="14" t="s">
        <v>25</v>
      </c>
      <c r="C61" s="107" t="s">
        <v>22</v>
      </c>
      <c r="D61" s="92">
        <v>5</v>
      </c>
      <c r="E61" s="92" t="s">
        <v>12</v>
      </c>
      <c r="F61" s="110"/>
      <c r="G61" s="92" t="s">
        <v>13</v>
      </c>
      <c r="H61" s="111"/>
      <c r="I61" s="2"/>
      <c r="J61" s="2">
        <f>4+1</f>
        <v>5</v>
      </c>
      <c r="K61" s="2"/>
      <c r="L61" s="2"/>
    </row>
    <row r="62" spans="1:12" ht="18.75" customHeight="1">
      <c r="A62" s="3"/>
      <c r="B62" s="14"/>
      <c r="C62" s="135" t="s">
        <v>55</v>
      </c>
      <c r="D62" s="135"/>
      <c r="E62" s="135"/>
      <c r="F62" s="135"/>
      <c r="G62" s="135"/>
      <c r="H62" s="106"/>
      <c r="I62" s="2"/>
      <c r="J62" s="2"/>
      <c r="K62" s="2"/>
      <c r="L62" s="2"/>
    </row>
    <row r="63" spans="1:12" ht="18.75" customHeight="1">
      <c r="A63" s="3"/>
      <c r="B63" s="14"/>
      <c r="C63" s="26"/>
      <c r="D63" s="26"/>
      <c r="E63" s="26"/>
      <c r="F63" s="26"/>
      <c r="G63" s="26"/>
      <c r="H63" s="27"/>
      <c r="I63" s="2"/>
      <c r="J63" s="2"/>
      <c r="K63" s="2"/>
      <c r="L63" s="2"/>
    </row>
    <row r="64" spans="1:12" ht="18.75" customHeight="1">
      <c r="A64" s="10"/>
      <c r="B64" s="24" t="s">
        <v>67</v>
      </c>
      <c r="C64" s="12"/>
      <c r="D64" s="3"/>
      <c r="E64" s="3"/>
      <c r="F64" s="16"/>
      <c r="G64" s="3"/>
      <c r="H64" s="16"/>
      <c r="I64" s="2"/>
      <c r="J64" s="2"/>
      <c r="K64" s="2"/>
      <c r="L64" s="2"/>
    </row>
    <row r="65" spans="1:12" ht="18.75" customHeight="1">
      <c r="A65" s="10"/>
      <c r="B65" s="136"/>
      <c r="C65" s="136"/>
      <c r="D65" s="136"/>
      <c r="E65" s="136"/>
      <c r="F65" s="136"/>
      <c r="G65" s="136"/>
      <c r="H65" s="136"/>
      <c r="I65" s="2"/>
      <c r="J65" s="2"/>
      <c r="K65" s="2"/>
      <c r="L65" s="2"/>
    </row>
    <row r="66" spans="1:12" ht="36">
      <c r="A66" s="10">
        <v>16</v>
      </c>
      <c r="B66" s="120" t="s">
        <v>140</v>
      </c>
      <c r="C66" s="121"/>
      <c r="D66" s="122"/>
      <c r="E66" s="121"/>
      <c r="F66" s="123"/>
      <c r="G66" s="124"/>
      <c r="H66" s="125"/>
      <c r="I66" s="2"/>
      <c r="J66" s="2"/>
      <c r="K66" s="2"/>
      <c r="L66" s="2"/>
    </row>
    <row r="67" spans="1:12" ht="18.75" customHeight="1">
      <c r="A67" s="10"/>
      <c r="B67" s="126" t="s">
        <v>87</v>
      </c>
      <c r="C67" s="121" t="s">
        <v>89</v>
      </c>
      <c r="D67" s="122">
        <v>20</v>
      </c>
      <c r="E67" s="121" t="s">
        <v>12</v>
      </c>
      <c r="F67" s="127"/>
      <c r="G67" s="124" t="s">
        <v>13</v>
      </c>
      <c r="H67" s="125"/>
      <c r="I67" s="2"/>
      <c r="J67" s="2"/>
      <c r="K67" s="2"/>
      <c r="L67" s="2"/>
    </row>
    <row r="68" spans="1:12" ht="89.45" customHeight="1">
      <c r="A68" s="10">
        <v>17</v>
      </c>
      <c r="B68" s="11" t="s">
        <v>50</v>
      </c>
      <c r="C68" s="12"/>
      <c r="D68" s="3"/>
      <c r="E68" s="3"/>
      <c r="F68" s="16"/>
      <c r="G68" s="3"/>
      <c r="H68" s="17"/>
      <c r="I68" s="2"/>
      <c r="J68" s="2"/>
      <c r="K68" s="2"/>
      <c r="L68" s="2"/>
    </row>
    <row r="69" spans="1:12" ht="18.75" customHeight="1">
      <c r="A69" s="10"/>
      <c r="B69" s="14" t="s">
        <v>74</v>
      </c>
      <c r="C69" s="12"/>
      <c r="D69" s="3"/>
      <c r="E69" s="3"/>
      <c r="F69" s="16"/>
      <c r="G69" s="3"/>
      <c r="H69" s="17"/>
      <c r="I69" s="2"/>
      <c r="J69" s="2"/>
      <c r="K69" s="2"/>
      <c r="L69" s="2"/>
    </row>
    <row r="70" spans="1:12" ht="18.75" customHeight="1">
      <c r="A70" s="10"/>
      <c r="B70" s="14" t="s">
        <v>110</v>
      </c>
      <c r="C70" s="12" t="s">
        <v>23</v>
      </c>
      <c r="D70" s="100">
        <v>132</v>
      </c>
      <c r="E70" s="3" t="s">
        <v>12</v>
      </c>
      <c r="F70" s="16"/>
      <c r="G70" s="3" t="s">
        <v>13</v>
      </c>
      <c r="H70" s="17"/>
      <c r="I70" s="2"/>
      <c r="J70" s="2">
        <f>5+10.8+1.1+14.7+17.8+11.1+19.3+18.7+12.6+4.7+16.1</f>
        <v>131.9</v>
      </c>
      <c r="K70" s="2"/>
      <c r="L70" s="2">
        <f>1200*1.32</f>
        <v>1584</v>
      </c>
    </row>
    <row r="71" spans="1:12" ht="18.75" customHeight="1">
      <c r="A71" s="10"/>
      <c r="B71" s="14" t="s">
        <v>133</v>
      </c>
      <c r="C71" s="12" t="s">
        <v>23</v>
      </c>
      <c r="D71" s="100">
        <v>69</v>
      </c>
      <c r="E71" s="3" t="s">
        <v>12</v>
      </c>
      <c r="F71" s="16"/>
      <c r="G71" s="3" t="s">
        <v>13</v>
      </c>
      <c r="H71" s="17"/>
      <c r="I71" s="2"/>
      <c r="J71" s="2">
        <f>10.4+10.3+8.6+11.7+28</f>
        <v>69</v>
      </c>
      <c r="K71" s="2"/>
      <c r="L71" s="2"/>
    </row>
    <row r="72" spans="1:12" ht="18.75" customHeight="1">
      <c r="A72" s="10"/>
      <c r="B72" s="14" t="s">
        <v>111</v>
      </c>
      <c r="C72" s="12" t="s">
        <v>23</v>
      </c>
      <c r="D72" s="100">
        <v>8</v>
      </c>
      <c r="E72" s="3" t="s">
        <v>12</v>
      </c>
      <c r="F72" s="3"/>
      <c r="G72" s="3" t="s">
        <v>13</v>
      </c>
      <c r="H72" s="17"/>
      <c r="I72" s="2"/>
      <c r="J72" s="2">
        <f>7.8</f>
        <v>7.8</v>
      </c>
      <c r="K72" s="2"/>
      <c r="L72" s="2"/>
    </row>
    <row r="73" spans="1:12" ht="18.75" customHeight="1">
      <c r="A73" s="10"/>
      <c r="B73" s="14" t="s">
        <v>112</v>
      </c>
      <c r="C73" s="12" t="s">
        <v>23</v>
      </c>
      <c r="D73" s="100">
        <v>47</v>
      </c>
      <c r="E73" s="3" t="s">
        <v>12</v>
      </c>
      <c r="F73" s="3"/>
      <c r="G73" s="3" t="s">
        <v>13</v>
      </c>
      <c r="H73" s="17"/>
      <c r="I73" s="2"/>
      <c r="J73" s="2">
        <f>10.2+19.5+13.3+3.4</f>
        <v>46.4</v>
      </c>
      <c r="K73" s="2"/>
      <c r="L73" s="2"/>
    </row>
    <row r="74" spans="1:12" ht="90" customHeight="1">
      <c r="A74" s="10">
        <v>18</v>
      </c>
      <c r="B74" s="11" t="s">
        <v>68</v>
      </c>
      <c r="C74" s="12"/>
      <c r="D74" s="96"/>
      <c r="E74" s="3"/>
      <c r="F74" s="3"/>
      <c r="G74" s="3"/>
      <c r="H74" s="17"/>
      <c r="I74" s="2"/>
      <c r="J74" s="2"/>
      <c r="K74" s="2"/>
      <c r="L74" s="2"/>
    </row>
    <row r="75" spans="1:12" ht="54">
      <c r="A75" s="10"/>
      <c r="B75" s="133" t="s">
        <v>139</v>
      </c>
      <c r="C75" s="12"/>
      <c r="D75" s="96"/>
      <c r="E75" s="3"/>
      <c r="F75" s="3"/>
      <c r="G75" s="3"/>
      <c r="H75" s="17"/>
      <c r="I75" s="2"/>
      <c r="J75" s="2"/>
      <c r="K75" s="2"/>
      <c r="L75" s="2"/>
    </row>
    <row r="76" spans="1:12" ht="19.899999999999999" customHeight="1">
      <c r="A76" s="10"/>
      <c r="B76" s="14" t="s">
        <v>74</v>
      </c>
      <c r="C76" s="12"/>
      <c r="D76" s="96"/>
      <c r="E76" s="3"/>
      <c r="F76" s="3"/>
      <c r="G76" s="3"/>
      <c r="H76" s="17"/>
      <c r="I76" s="2"/>
      <c r="J76" s="2"/>
      <c r="K76" s="2"/>
      <c r="L76" s="2"/>
    </row>
    <row r="77" spans="1:12" ht="19.899999999999999" customHeight="1">
      <c r="A77" s="10"/>
      <c r="B77" s="14" t="s">
        <v>113</v>
      </c>
      <c r="C77" s="12" t="s">
        <v>23</v>
      </c>
      <c r="D77" s="100">
        <v>2</v>
      </c>
      <c r="E77" s="3" t="s">
        <v>12</v>
      </c>
      <c r="F77" s="16"/>
      <c r="G77" s="3" t="s">
        <v>13</v>
      </c>
      <c r="H77" s="17"/>
      <c r="I77" s="2"/>
      <c r="J77" s="2">
        <f>1.1+0.7</f>
        <v>1.8</v>
      </c>
      <c r="K77" s="2"/>
      <c r="L77" s="2"/>
    </row>
    <row r="78" spans="1:12" ht="18.600000000000001" customHeight="1">
      <c r="A78" s="10"/>
      <c r="B78" s="14" t="s">
        <v>114</v>
      </c>
      <c r="C78" s="12" t="s">
        <v>23</v>
      </c>
      <c r="D78" s="100">
        <v>18</v>
      </c>
      <c r="E78" s="3" t="s">
        <v>12</v>
      </c>
      <c r="F78" s="3"/>
      <c r="G78" s="3" t="s">
        <v>13</v>
      </c>
      <c r="H78" s="17"/>
      <c r="I78" s="2"/>
      <c r="J78" s="2">
        <f>(3.4+0.5+0.9+0.9+0.9)+(0.2+0.9+0.9+0.9+0.8)+(3.6+1.6+2.3)</f>
        <v>17.8</v>
      </c>
      <c r="K78" s="2"/>
      <c r="L78" s="2"/>
    </row>
    <row r="79" spans="1:12" ht="18.75" customHeight="1">
      <c r="A79" s="3"/>
      <c r="B79" s="14" t="s">
        <v>115</v>
      </c>
      <c r="C79" s="12" t="s">
        <v>23</v>
      </c>
      <c r="D79" s="100">
        <v>36</v>
      </c>
      <c r="E79" s="3" t="s">
        <v>12</v>
      </c>
      <c r="F79" s="3"/>
      <c r="G79" s="3" t="s">
        <v>13</v>
      </c>
      <c r="H79" s="17"/>
      <c r="I79" s="2"/>
      <c r="J79" s="2">
        <f>(0.2+0.2+4*0.4+2*0.4+0.9*3+4*0.4+1+1)+(1.2+1.5+0.8+4*0.8+0.8+1+1)+(0.6+1+0.9+0.3+3*0.4+1+0.9+3*0.4+1+1)+(1.6+4.6+1+1)</f>
        <v>35.900000000000006</v>
      </c>
      <c r="K79" s="2"/>
      <c r="L79" s="2"/>
    </row>
    <row r="80" spans="1:12" ht="36">
      <c r="A80" s="10">
        <v>19</v>
      </c>
      <c r="B80" s="11" t="s">
        <v>60</v>
      </c>
      <c r="C80" s="3"/>
      <c r="D80" s="96"/>
      <c r="E80" s="3"/>
      <c r="F80" s="3"/>
      <c r="G80" s="3"/>
      <c r="H80" s="17"/>
      <c r="I80" s="2"/>
      <c r="J80" s="2"/>
      <c r="K80" s="2"/>
      <c r="L80" s="2"/>
    </row>
    <row r="81" spans="1:12" ht="18">
      <c r="A81" s="3"/>
      <c r="B81" s="14" t="s">
        <v>21</v>
      </c>
      <c r="C81" s="3"/>
      <c r="D81" s="96"/>
      <c r="E81" s="3"/>
      <c r="F81" s="3"/>
      <c r="G81" s="3"/>
      <c r="H81" s="17"/>
      <c r="I81" s="2"/>
      <c r="J81" s="2"/>
      <c r="K81" s="2"/>
      <c r="L81" s="2"/>
    </row>
    <row r="82" spans="1:12" ht="18">
      <c r="A82" s="3"/>
      <c r="B82" s="14" t="s">
        <v>79</v>
      </c>
      <c r="C82" s="12" t="s">
        <v>22</v>
      </c>
      <c r="D82" s="3">
        <v>1</v>
      </c>
      <c r="E82" s="3" t="s">
        <v>12</v>
      </c>
      <c r="F82" s="16"/>
      <c r="G82" s="3" t="s">
        <v>13</v>
      </c>
      <c r="H82" s="17"/>
      <c r="I82" s="2"/>
      <c r="J82" s="2">
        <v>1</v>
      </c>
      <c r="K82" s="2"/>
      <c r="L82" s="2"/>
    </row>
    <row r="83" spans="1:12" ht="18">
      <c r="A83" s="3"/>
      <c r="B83" s="14" t="s">
        <v>26</v>
      </c>
      <c r="C83" s="12" t="s">
        <v>22</v>
      </c>
      <c r="D83" s="3">
        <v>3</v>
      </c>
      <c r="E83" s="3" t="s">
        <v>12</v>
      </c>
      <c r="F83" s="16"/>
      <c r="G83" s="3" t="s">
        <v>13</v>
      </c>
      <c r="H83" s="17"/>
      <c r="I83" s="2"/>
      <c r="J83" s="2">
        <v>3</v>
      </c>
      <c r="K83" s="2"/>
      <c r="L83" s="2"/>
    </row>
    <row r="84" spans="1:12" ht="18">
      <c r="A84" s="3"/>
      <c r="B84" s="14" t="s">
        <v>27</v>
      </c>
      <c r="C84" s="12" t="s">
        <v>22</v>
      </c>
      <c r="D84" s="3">
        <v>10</v>
      </c>
      <c r="E84" s="3" t="s">
        <v>12</v>
      </c>
      <c r="F84" s="3"/>
      <c r="G84" s="3" t="s">
        <v>13</v>
      </c>
      <c r="H84" s="17"/>
      <c r="I84" s="2"/>
      <c r="J84" s="2">
        <f>5+5</f>
        <v>10</v>
      </c>
      <c r="K84" s="2"/>
      <c r="L84" s="2"/>
    </row>
    <row r="85" spans="1:12" ht="18" customHeight="1">
      <c r="A85" s="10">
        <v>20</v>
      </c>
      <c r="B85" s="11" t="s">
        <v>61</v>
      </c>
      <c r="C85" s="3"/>
      <c r="D85" s="3"/>
      <c r="E85" s="3"/>
      <c r="F85" s="3"/>
      <c r="G85" s="3"/>
      <c r="H85" s="17"/>
      <c r="I85" s="2"/>
      <c r="J85" s="2"/>
      <c r="K85" s="2"/>
      <c r="L85" s="2"/>
    </row>
    <row r="86" spans="1:12" ht="18">
      <c r="A86" s="3"/>
      <c r="B86" s="14" t="s">
        <v>21</v>
      </c>
      <c r="C86" s="12" t="s">
        <v>22</v>
      </c>
      <c r="D86" s="3">
        <v>9</v>
      </c>
      <c r="E86" s="3" t="s">
        <v>12</v>
      </c>
      <c r="F86" s="3"/>
      <c r="G86" s="3" t="s">
        <v>13</v>
      </c>
      <c r="H86" s="17"/>
      <c r="I86" s="2"/>
      <c r="J86" s="2"/>
      <c r="K86" s="2"/>
      <c r="L86" s="2"/>
    </row>
    <row r="87" spans="1:12" ht="18">
      <c r="A87" s="10">
        <v>21</v>
      </c>
      <c r="B87" s="11" t="s">
        <v>62</v>
      </c>
      <c r="C87" s="3"/>
      <c r="D87" s="3"/>
      <c r="E87" s="3"/>
      <c r="F87" s="3"/>
      <c r="G87" s="3"/>
      <c r="H87" s="17"/>
      <c r="I87" s="2"/>
      <c r="J87" s="2"/>
      <c r="K87" s="2"/>
      <c r="L87" s="2"/>
    </row>
    <row r="88" spans="1:12" ht="18">
      <c r="A88" s="3"/>
      <c r="B88" s="14" t="s">
        <v>21</v>
      </c>
      <c r="C88" s="12" t="s">
        <v>22</v>
      </c>
      <c r="D88" s="3">
        <v>2</v>
      </c>
      <c r="E88" s="3" t="s">
        <v>12</v>
      </c>
      <c r="F88" s="3"/>
      <c r="G88" s="3" t="s">
        <v>13</v>
      </c>
      <c r="H88" s="17"/>
      <c r="I88" s="2"/>
      <c r="J88" s="2"/>
      <c r="K88" s="2"/>
      <c r="L88" s="2"/>
    </row>
    <row r="89" spans="1:12" ht="70.5" customHeight="1">
      <c r="A89" s="79">
        <v>22</v>
      </c>
      <c r="B89" s="80" t="s">
        <v>76</v>
      </c>
      <c r="C89" s="76"/>
      <c r="D89" s="77"/>
      <c r="E89" s="77"/>
      <c r="F89" s="78"/>
      <c r="G89" s="77"/>
      <c r="H89" s="78"/>
      <c r="I89" s="2"/>
      <c r="J89" s="2"/>
      <c r="K89" s="2"/>
      <c r="L89" s="2"/>
    </row>
    <row r="90" spans="1:12" ht="54">
      <c r="A90" s="79"/>
      <c r="B90" s="133" t="s">
        <v>139</v>
      </c>
      <c r="C90" s="76"/>
      <c r="D90" s="77"/>
      <c r="E90" s="77"/>
      <c r="F90" s="78"/>
      <c r="G90" s="77"/>
      <c r="H90" s="78"/>
      <c r="I90" s="2"/>
      <c r="J90" s="2"/>
      <c r="K90" s="2"/>
      <c r="L90" s="2"/>
    </row>
    <row r="91" spans="1:12" ht="18">
      <c r="A91" s="77"/>
      <c r="B91" s="14" t="s">
        <v>74</v>
      </c>
      <c r="C91" s="77"/>
      <c r="D91" s="77"/>
      <c r="E91" s="77"/>
      <c r="F91" s="78"/>
      <c r="G91" s="77"/>
      <c r="H91" s="78"/>
      <c r="I91" s="2"/>
      <c r="J91" s="2"/>
      <c r="K91" s="2"/>
      <c r="L91" s="2"/>
    </row>
    <row r="92" spans="1:12" ht="18">
      <c r="A92" s="77"/>
      <c r="B92" s="75" t="s">
        <v>34</v>
      </c>
      <c r="C92" s="12" t="s">
        <v>23</v>
      </c>
      <c r="D92" s="77">
        <v>16</v>
      </c>
      <c r="E92" s="77" t="s">
        <v>12</v>
      </c>
      <c r="F92" s="84"/>
      <c r="G92" s="77" t="s">
        <v>13</v>
      </c>
      <c r="H92" s="78"/>
      <c r="I92" s="2"/>
      <c r="J92" s="2">
        <f>6*(1.1+1.5)</f>
        <v>15.600000000000001</v>
      </c>
      <c r="K92" s="2"/>
      <c r="L92" s="2"/>
    </row>
    <row r="93" spans="1:12" ht="54">
      <c r="A93" s="79">
        <v>23</v>
      </c>
      <c r="B93" s="80" t="s">
        <v>84</v>
      </c>
      <c r="C93" s="76"/>
      <c r="D93" s="96"/>
      <c r="E93" s="77"/>
      <c r="F93" s="84"/>
      <c r="G93" s="77"/>
      <c r="H93" s="78"/>
      <c r="I93" s="2"/>
      <c r="J93" s="2"/>
      <c r="K93" s="2"/>
      <c r="L93" s="2"/>
    </row>
    <row r="94" spans="1:12" ht="18">
      <c r="A94" s="79"/>
      <c r="B94" s="75" t="s">
        <v>21</v>
      </c>
      <c r="C94" s="76"/>
      <c r="D94" s="96"/>
      <c r="E94" s="77"/>
      <c r="F94" s="84"/>
      <c r="G94" s="77"/>
      <c r="H94" s="78"/>
      <c r="I94" s="2"/>
      <c r="J94" s="2"/>
      <c r="K94" s="2"/>
      <c r="L94" s="2"/>
    </row>
    <row r="95" spans="1:12" ht="18">
      <c r="A95" s="79"/>
      <c r="B95" s="75" t="s">
        <v>120</v>
      </c>
      <c r="C95" s="76" t="s">
        <v>22</v>
      </c>
      <c r="D95" s="77">
        <v>5</v>
      </c>
      <c r="E95" s="77" t="s">
        <v>12</v>
      </c>
      <c r="F95" s="84"/>
      <c r="G95" s="77" t="s">
        <v>13</v>
      </c>
      <c r="H95" s="78"/>
      <c r="I95" s="2"/>
      <c r="J95" s="2"/>
      <c r="K95" s="2"/>
      <c r="L95" s="2"/>
    </row>
    <row r="96" spans="1:12" ht="18">
      <c r="A96" s="79"/>
      <c r="B96" s="75" t="s">
        <v>119</v>
      </c>
      <c r="C96" s="76" t="s">
        <v>22</v>
      </c>
      <c r="D96" s="3">
        <v>1</v>
      </c>
      <c r="E96" s="77" t="s">
        <v>12</v>
      </c>
      <c r="F96" s="84"/>
      <c r="G96" s="77" t="s">
        <v>13</v>
      </c>
      <c r="H96" s="78"/>
      <c r="I96" s="2"/>
      <c r="J96" s="2"/>
      <c r="K96" s="2"/>
      <c r="L96" s="2"/>
    </row>
    <row r="97" spans="1:12" ht="18.75">
      <c r="A97" s="79"/>
      <c r="B97" s="75" t="s">
        <v>118</v>
      </c>
      <c r="C97" s="76" t="s">
        <v>22</v>
      </c>
      <c r="D97" s="3">
        <v>1</v>
      </c>
      <c r="E97" s="77" t="s">
        <v>12</v>
      </c>
      <c r="F97" s="84"/>
      <c r="G97" s="77" t="s">
        <v>13</v>
      </c>
      <c r="H97" s="78"/>
      <c r="I97" s="2"/>
      <c r="J97" s="2"/>
      <c r="K97" s="2"/>
      <c r="L97" s="2"/>
    </row>
    <row r="98" spans="1:12" ht="18">
      <c r="A98" s="79"/>
      <c r="B98" s="75" t="s">
        <v>121</v>
      </c>
      <c r="C98" s="76" t="s">
        <v>22</v>
      </c>
      <c r="D98" s="77">
        <v>1</v>
      </c>
      <c r="E98" s="77" t="s">
        <v>12</v>
      </c>
      <c r="F98" s="84"/>
      <c r="G98" s="77" t="s">
        <v>13</v>
      </c>
      <c r="H98" s="78"/>
      <c r="I98" s="2"/>
      <c r="J98" s="2"/>
      <c r="K98" s="2"/>
      <c r="L98" s="2"/>
    </row>
    <row r="99" spans="1:12" ht="18">
      <c r="A99" s="79"/>
      <c r="B99" s="75" t="s">
        <v>122</v>
      </c>
      <c r="C99" s="76" t="s">
        <v>22</v>
      </c>
      <c r="D99" s="77">
        <v>3</v>
      </c>
      <c r="E99" s="77" t="s">
        <v>12</v>
      </c>
      <c r="F99" s="84"/>
      <c r="G99" s="77" t="s">
        <v>13</v>
      </c>
      <c r="H99" s="78"/>
      <c r="I99" s="2"/>
      <c r="J99" s="2"/>
      <c r="K99" s="2"/>
      <c r="L99" s="2"/>
    </row>
    <row r="100" spans="1:12" ht="18">
      <c r="A100" s="79"/>
      <c r="B100" s="75" t="s">
        <v>136</v>
      </c>
      <c r="C100" s="76" t="s">
        <v>22</v>
      </c>
      <c r="D100" s="77">
        <v>1</v>
      </c>
      <c r="E100" s="77" t="s">
        <v>12</v>
      </c>
      <c r="F100" s="84"/>
      <c r="G100" s="77" t="s">
        <v>13</v>
      </c>
      <c r="H100" s="78"/>
      <c r="I100" s="2"/>
      <c r="J100" s="2"/>
      <c r="K100" s="2"/>
      <c r="L100" s="2"/>
    </row>
    <row r="101" spans="1:12" ht="18">
      <c r="A101" s="79"/>
      <c r="B101" s="75" t="s">
        <v>134</v>
      </c>
      <c r="C101" s="76" t="s">
        <v>22</v>
      </c>
      <c r="D101" s="77">
        <v>3</v>
      </c>
      <c r="E101" s="77" t="s">
        <v>12</v>
      </c>
      <c r="F101" s="84"/>
      <c r="G101" s="77" t="s">
        <v>13</v>
      </c>
      <c r="H101" s="78"/>
      <c r="I101" s="2"/>
      <c r="J101" s="2"/>
      <c r="K101" s="2"/>
      <c r="L101" s="2"/>
    </row>
    <row r="102" spans="1:12" ht="18">
      <c r="A102" s="79"/>
      <c r="B102" s="75" t="s">
        <v>123</v>
      </c>
      <c r="C102" s="76" t="s">
        <v>22</v>
      </c>
      <c r="D102" s="77">
        <v>3</v>
      </c>
      <c r="E102" s="77" t="s">
        <v>12</v>
      </c>
      <c r="F102" s="84"/>
      <c r="G102" s="77" t="s">
        <v>13</v>
      </c>
      <c r="H102" s="78"/>
      <c r="I102" s="2"/>
      <c r="J102" s="2"/>
      <c r="K102" s="2"/>
      <c r="L102" s="2"/>
    </row>
    <row r="103" spans="1:12" ht="18">
      <c r="A103" s="79"/>
      <c r="B103" s="75" t="s">
        <v>132</v>
      </c>
      <c r="C103" s="76" t="s">
        <v>22</v>
      </c>
      <c r="D103" s="77">
        <v>1</v>
      </c>
      <c r="E103" s="77" t="s">
        <v>12</v>
      </c>
      <c r="F103" s="84"/>
      <c r="G103" s="77" t="s">
        <v>13</v>
      </c>
      <c r="H103" s="78"/>
      <c r="I103" s="2"/>
      <c r="J103" s="2"/>
      <c r="K103" s="2"/>
      <c r="L103" s="2"/>
    </row>
    <row r="104" spans="1:12" ht="18">
      <c r="A104" s="79"/>
      <c r="B104" s="75" t="s">
        <v>116</v>
      </c>
      <c r="C104" s="76" t="s">
        <v>22</v>
      </c>
      <c r="D104" s="77">
        <v>9</v>
      </c>
      <c r="E104" s="77" t="s">
        <v>12</v>
      </c>
      <c r="F104" s="84"/>
      <c r="G104" s="77" t="s">
        <v>13</v>
      </c>
      <c r="H104" s="78"/>
      <c r="I104" s="2"/>
      <c r="J104" s="2"/>
      <c r="K104" s="2"/>
      <c r="L104" s="2"/>
    </row>
    <row r="105" spans="1:12" ht="18">
      <c r="A105" s="79"/>
      <c r="B105" s="75" t="s">
        <v>128</v>
      </c>
      <c r="C105" s="76" t="s">
        <v>22</v>
      </c>
      <c r="D105" s="77">
        <v>7</v>
      </c>
      <c r="E105" s="77" t="s">
        <v>12</v>
      </c>
      <c r="F105" s="84"/>
      <c r="G105" s="77" t="s">
        <v>13</v>
      </c>
      <c r="H105" s="78"/>
      <c r="I105" s="2"/>
      <c r="J105" s="2"/>
      <c r="K105" s="2"/>
      <c r="L105" s="2"/>
    </row>
    <row r="106" spans="1:12" ht="18">
      <c r="A106" s="79"/>
      <c r="B106" s="75" t="s">
        <v>138</v>
      </c>
      <c r="C106" s="76" t="s">
        <v>22</v>
      </c>
      <c r="D106" s="77">
        <v>3</v>
      </c>
      <c r="E106" s="77" t="s">
        <v>12</v>
      </c>
      <c r="F106" s="84"/>
      <c r="G106" s="77" t="s">
        <v>13</v>
      </c>
      <c r="H106" s="78"/>
      <c r="I106" s="2"/>
      <c r="J106" s="2"/>
      <c r="K106" s="2"/>
      <c r="L106" s="2"/>
    </row>
    <row r="107" spans="1:12" ht="18">
      <c r="A107" s="79"/>
      <c r="B107" s="75" t="s">
        <v>117</v>
      </c>
      <c r="C107" s="76" t="s">
        <v>22</v>
      </c>
      <c r="D107" s="77">
        <v>2</v>
      </c>
      <c r="E107" s="77" t="s">
        <v>12</v>
      </c>
      <c r="F107" s="84"/>
      <c r="G107" s="77" t="s">
        <v>13</v>
      </c>
      <c r="H107" s="78"/>
      <c r="I107" s="2"/>
      <c r="J107" s="2"/>
      <c r="K107" s="2"/>
      <c r="L107" s="2"/>
    </row>
    <row r="108" spans="1:12" ht="18">
      <c r="A108" s="79"/>
      <c r="B108" s="75" t="s">
        <v>124</v>
      </c>
      <c r="C108" s="76" t="s">
        <v>22</v>
      </c>
      <c r="D108" s="77">
        <v>4</v>
      </c>
      <c r="E108" s="77" t="s">
        <v>12</v>
      </c>
      <c r="F108" s="84"/>
      <c r="G108" s="77" t="s">
        <v>13</v>
      </c>
      <c r="H108" s="78"/>
      <c r="I108" s="2"/>
      <c r="J108" s="2"/>
      <c r="K108" s="2"/>
      <c r="L108" s="2"/>
    </row>
    <row r="109" spans="1:12" ht="18">
      <c r="A109" s="79"/>
      <c r="B109" s="75" t="s">
        <v>135</v>
      </c>
      <c r="C109" s="76" t="s">
        <v>22</v>
      </c>
      <c r="D109" s="77">
        <v>1</v>
      </c>
      <c r="E109" s="77" t="s">
        <v>12</v>
      </c>
      <c r="F109" s="84"/>
      <c r="G109" s="77" t="s">
        <v>13</v>
      </c>
      <c r="H109" s="78"/>
      <c r="I109" s="2"/>
      <c r="J109" s="2"/>
      <c r="K109" s="2"/>
      <c r="L109" s="2"/>
    </row>
    <row r="110" spans="1:12" ht="18.75">
      <c r="A110" s="79"/>
      <c r="B110" s="75" t="s">
        <v>125</v>
      </c>
      <c r="C110" s="76" t="s">
        <v>22</v>
      </c>
      <c r="D110" s="77">
        <v>4</v>
      </c>
      <c r="E110" s="77" t="s">
        <v>12</v>
      </c>
      <c r="F110" s="84"/>
      <c r="G110" s="77" t="s">
        <v>13</v>
      </c>
      <c r="H110" s="78"/>
      <c r="I110" s="2"/>
      <c r="J110" s="2"/>
      <c r="K110" s="2"/>
      <c r="L110" s="2"/>
    </row>
    <row r="111" spans="1:12" ht="18.75">
      <c r="A111" s="79"/>
      <c r="B111" s="75" t="s">
        <v>126</v>
      </c>
      <c r="C111" s="76" t="s">
        <v>22</v>
      </c>
      <c r="D111" s="77">
        <v>4</v>
      </c>
      <c r="E111" s="77" t="s">
        <v>12</v>
      </c>
      <c r="F111" s="84"/>
      <c r="G111" s="77" t="s">
        <v>13</v>
      </c>
      <c r="H111" s="78"/>
      <c r="I111" s="2"/>
      <c r="J111" s="2"/>
      <c r="K111" s="2"/>
      <c r="L111" s="2"/>
    </row>
    <row r="112" spans="1:12" ht="18.75">
      <c r="A112" s="79"/>
      <c r="B112" s="75" t="s">
        <v>127</v>
      </c>
      <c r="C112" s="76" t="s">
        <v>22</v>
      </c>
      <c r="D112" s="77">
        <v>3</v>
      </c>
      <c r="E112" s="77" t="s">
        <v>12</v>
      </c>
      <c r="F112" s="84"/>
      <c r="G112" s="77" t="s">
        <v>13</v>
      </c>
      <c r="H112" s="78"/>
      <c r="I112" s="2"/>
      <c r="J112" s="2"/>
      <c r="K112" s="2"/>
      <c r="L112" s="2"/>
    </row>
    <row r="113" spans="1:12" ht="18.75">
      <c r="A113" s="79"/>
      <c r="B113" s="75" t="s">
        <v>137</v>
      </c>
      <c r="C113" s="76" t="s">
        <v>22</v>
      </c>
      <c r="D113" s="77">
        <v>5</v>
      </c>
      <c r="E113" s="77" t="s">
        <v>12</v>
      </c>
      <c r="F113" s="84"/>
      <c r="G113" s="77" t="s">
        <v>13</v>
      </c>
      <c r="H113" s="78"/>
      <c r="I113" s="2"/>
      <c r="J113" s="2"/>
      <c r="K113" s="2"/>
      <c r="L113" s="2"/>
    </row>
    <row r="114" spans="1:12" ht="18">
      <c r="A114" s="79"/>
      <c r="B114" s="75" t="s">
        <v>129</v>
      </c>
      <c r="C114" s="76" t="s">
        <v>22</v>
      </c>
      <c r="D114" s="3">
        <v>3</v>
      </c>
      <c r="E114" s="77" t="s">
        <v>12</v>
      </c>
      <c r="F114" s="84"/>
      <c r="G114" s="77" t="s">
        <v>13</v>
      </c>
      <c r="H114" s="78"/>
      <c r="I114" s="2"/>
      <c r="J114" s="2"/>
      <c r="K114" s="2"/>
      <c r="L114" s="2"/>
    </row>
    <row r="115" spans="1:12" ht="18">
      <c r="A115" s="79"/>
      <c r="B115" s="75" t="s">
        <v>130</v>
      </c>
      <c r="C115" s="76" t="s">
        <v>22</v>
      </c>
      <c r="D115" s="3">
        <v>6</v>
      </c>
      <c r="E115" s="77" t="s">
        <v>12</v>
      </c>
      <c r="F115" s="84"/>
      <c r="G115" s="77" t="s">
        <v>13</v>
      </c>
      <c r="H115" s="78"/>
      <c r="I115" s="2"/>
      <c r="J115" s="2"/>
      <c r="K115" s="2"/>
      <c r="L115" s="2"/>
    </row>
    <row r="116" spans="1:12" ht="18">
      <c r="A116" s="79"/>
      <c r="B116" s="75" t="s">
        <v>131</v>
      </c>
      <c r="C116" s="76" t="s">
        <v>22</v>
      </c>
      <c r="D116" s="3">
        <v>1</v>
      </c>
      <c r="E116" s="77" t="s">
        <v>12</v>
      </c>
      <c r="F116" s="84"/>
      <c r="G116" s="77" t="s">
        <v>13</v>
      </c>
      <c r="H116" s="78"/>
      <c r="I116" s="2"/>
      <c r="J116" s="2"/>
      <c r="K116" s="2"/>
      <c r="L116" s="2"/>
    </row>
    <row r="117" spans="1:12" ht="18">
      <c r="A117" s="79"/>
      <c r="B117" s="75" t="s">
        <v>78</v>
      </c>
      <c r="C117" s="76" t="s">
        <v>22</v>
      </c>
      <c r="D117" s="3">
        <v>7</v>
      </c>
      <c r="E117" s="77" t="s">
        <v>12</v>
      </c>
      <c r="F117" s="84"/>
      <c r="G117" s="77" t="s">
        <v>13</v>
      </c>
      <c r="H117" s="78"/>
      <c r="I117" s="2"/>
      <c r="J117" s="2"/>
      <c r="K117" s="2"/>
      <c r="L117" s="2"/>
    </row>
    <row r="118" spans="1:12" ht="18">
      <c r="A118" s="79"/>
      <c r="B118" s="75" t="s">
        <v>51</v>
      </c>
      <c r="C118" s="76" t="s">
        <v>22</v>
      </c>
      <c r="D118" s="3">
        <v>7</v>
      </c>
      <c r="E118" s="77" t="s">
        <v>12</v>
      </c>
      <c r="F118" s="84"/>
      <c r="G118" s="77" t="s">
        <v>13</v>
      </c>
      <c r="H118" s="78"/>
      <c r="I118" s="2"/>
      <c r="J118" s="2"/>
      <c r="K118" s="2"/>
      <c r="L118" s="2"/>
    </row>
    <row r="119" spans="1:12" ht="89.25" customHeight="1">
      <c r="A119" s="79">
        <v>24</v>
      </c>
      <c r="B119" s="80" t="s">
        <v>48</v>
      </c>
      <c r="C119" s="76"/>
      <c r="D119" s="77"/>
      <c r="E119" s="77"/>
      <c r="F119" s="78"/>
      <c r="G119" s="77"/>
      <c r="H119" s="78"/>
      <c r="I119" s="2"/>
      <c r="J119" s="2"/>
      <c r="K119" s="2"/>
      <c r="L119" s="2"/>
    </row>
    <row r="120" spans="1:12" ht="18">
      <c r="A120" s="77"/>
      <c r="B120" s="75" t="s">
        <v>21</v>
      </c>
      <c r="C120" s="76" t="s">
        <v>22</v>
      </c>
      <c r="D120" s="77">
        <v>6</v>
      </c>
      <c r="E120" s="77" t="s">
        <v>12</v>
      </c>
      <c r="F120" s="84"/>
      <c r="G120" s="77" t="s">
        <v>13</v>
      </c>
      <c r="H120" s="78"/>
      <c r="I120" s="2"/>
      <c r="J120" s="2"/>
      <c r="K120" s="2"/>
      <c r="L120" s="2"/>
    </row>
    <row r="121" spans="1:12" ht="72">
      <c r="A121" s="79">
        <v>25</v>
      </c>
      <c r="B121" s="80" t="s">
        <v>49</v>
      </c>
      <c r="C121" s="76"/>
      <c r="D121" s="77"/>
      <c r="E121" s="77"/>
      <c r="F121" s="78"/>
      <c r="G121" s="77"/>
      <c r="H121" s="78"/>
      <c r="I121" s="2"/>
      <c r="J121" s="2"/>
      <c r="K121" s="2"/>
      <c r="L121" s="2"/>
    </row>
    <row r="122" spans="1:12" ht="18">
      <c r="A122" s="77"/>
      <c r="B122" s="75" t="s">
        <v>21</v>
      </c>
      <c r="C122" s="76" t="s">
        <v>22</v>
      </c>
      <c r="D122" s="77">
        <v>3</v>
      </c>
      <c r="E122" s="77" t="s">
        <v>12</v>
      </c>
      <c r="F122" s="84"/>
      <c r="G122" s="77" t="s">
        <v>13</v>
      </c>
      <c r="H122" s="78"/>
      <c r="I122" s="2"/>
      <c r="J122" s="2"/>
      <c r="K122" s="2"/>
      <c r="L122" s="2"/>
    </row>
    <row r="123" spans="1:12" ht="54.75" customHeight="1">
      <c r="A123" s="79">
        <v>26</v>
      </c>
      <c r="B123" s="80" t="s">
        <v>77</v>
      </c>
      <c r="C123" s="76"/>
      <c r="D123" s="77"/>
      <c r="E123" s="77"/>
      <c r="F123" s="78"/>
      <c r="G123" s="77"/>
      <c r="H123" s="78"/>
      <c r="I123" s="2"/>
      <c r="J123" s="2"/>
      <c r="K123" s="2"/>
      <c r="L123" s="2"/>
    </row>
    <row r="124" spans="1:12" ht="18">
      <c r="A124" s="77"/>
      <c r="B124" s="14" t="s">
        <v>74</v>
      </c>
      <c r="C124" s="12" t="s">
        <v>23</v>
      </c>
      <c r="D124" s="77">
        <v>16</v>
      </c>
      <c r="E124" s="77" t="s">
        <v>12</v>
      </c>
      <c r="F124" s="84"/>
      <c r="G124" s="77" t="s">
        <v>13</v>
      </c>
      <c r="H124" s="78"/>
      <c r="I124" s="2"/>
      <c r="J124" s="2">
        <f>J92</f>
        <v>15.600000000000001</v>
      </c>
      <c r="K124" s="2"/>
      <c r="L124" s="2"/>
    </row>
    <row r="125" spans="1:12" ht="36">
      <c r="A125" s="10">
        <v>27</v>
      </c>
      <c r="B125" s="11" t="s">
        <v>28</v>
      </c>
      <c r="C125" s="12"/>
      <c r="D125" s="96"/>
      <c r="E125" s="3"/>
      <c r="F125" s="3"/>
      <c r="G125" s="3"/>
      <c r="H125" s="17"/>
      <c r="I125" s="2"/>
      <c r="L125" s="2"/>
    </row>
    <row r="126" spans="1:12" ht="18.75" customHeight="1">
      <c r="A126" s="10"/>
      <c r="B126" s="14" t="s">
        <v>74</v>
      </c>
      <c r="C126" s="12" t="s">
        <v>23</v>
      </c>
      <c r="D126" s="100">
        <f>D70+D72+D73+D77+D78+D79+D92</f>
        <v>259</v>
      </c>
      <c r="E126" s="3" t="s">
        <v>12</v>
      </c>
      <c r="F126" s="3"/>
      <c r="G126" s="3" t="s">
        <v>13</v>
      </c>
      <c r="H126" s="17"/>
      <c r="I126" s="2"/>
      <c r="J126" s="2"/>
      <c r="K126" s="2"/>
      <c r="L126" s="2"/>
    </row>
    <row r="127" spans="1:12" ht="37.5" customHeight="1">
      <c r="A127" s="10">
        <v>28</v>
      </c>
      <c r="B127" s="11" t="s">
        <v>29</v>
      </c>
      <c r="C127" s="3"/>
      <c r="D127" s="99"/>
      <c r="E127" s="3"/>
      <c r="F127" s="3"/>
      <c r="G127" s="3"/>
      <c r="H127" s="17"/>
      <c r="I127" s="2"/>
      <c r="J127" s="2"/>
      <c r="K127" s="2"/>
      <c r="L127" s="2"/>
    </row>
    <row r="128" spans="1:12" ht="18">
      <c r="A128" s="3"/>
      <c r="B128" s="14" t="s">
        <v>74</v>
      </c>
      <c r="C128" s="114" t="s">
        <v>23</v>
      </c>
      <c r="D128" s="128">
        <f>D126</f>
        <v>259</v>
      </c>
      <c r="E128" s="68" t="s">
        <v>12</v>
      </c>
      <c r="F128" s="68"/>
      <c r="G128" s="68" t="s">
        <v>13</v>
      </c>
      <c r="H128" s="118"/>
      <c r="I128" s="2"/>
      <c r="J128" s="2"/>
      <c r="K128" s="2"/>
      <c r="L128" s="2"/>
    </row>
    <row r="129" spans="1:12" ht="72">
      <c r="A129" s="10">
        <v>29</v>
      </c>
      <c r="B129" s="14" t="s">
        <v>93</v>
      </c>
      <c r="C129" s="114"/>
      <c r="D129" s="128"/>
      <c r="E129" s="68"/>
      <c r="F129" s="68"/>
      <c r="G129" s="68"/>
      <c r="H129" s="118"/>
      <c r="I129" s="2"/>
      <c r="J129" s="2"/>
      <c r="K129" s="2"/>
      <c r="L129" s="2"/>
    </row>
    <row r="130" spans="1:12" ht="18">
      <c r="A130" s="3"/>
      <c r="B130" s="14" t="s">
        <v>74</v>
      </c>
      <c r="C130" s="114" t="s">
        <v>23</v>
      </c>
      <c r="D130" s="128">
        <v>255</v>
      </c>
      <c r="E130" s="68" t="s">
        <v>12</v>
      </c>
      <c r="F130" s="68"/>
      <c r="G130" s="68" t="s">
        <v>13</v>
      </c>
      <c r="H130" s="118"/>
      <c r="I130" s="2"/>
      <c r="J130" s="2"/>
      <c r="K130" s="2">
        <f>J70+J72+J73</f>
        <v>186.10000000000002</v>
      </c>
      <c r="L130" s="2"/>
    </row>
    <row r="131" spans="1:12" ht="35.25" customHeight="1">
      <c r="A131" s="10">
        <v>30</v>
      </c>
      <c r="B131" s="11" t="s">
        <v>94</v>
      </c>
      <c r="C131" s="114" t="s">
        <v>92</v>
      </c>
      <c r="D131" s="128"/>
      <c r="E131" s="68"/>
      <c r="F131" s="68"/>
      <c r="G131" s="68"/>
      <c r="H131" s="118"/>
      <c r="I131" s="2"/>
      <c r="J131" s="2"/>
      <c r="K131" s="2"/>
      <c r="L131" s="2"/>
    </row>
    <row r="132" spans="1:12" ht="143.25" customHeight="1">
      <c r="A132" s="10">
        <v>31</v>
      </c>
      <c r="B132" s="25" t="s">
        <v>105</v>
      </c>
      <c r="C132" s="114"/>
      <c r="D132" s="128"/>
      <c r="E132" s="68"/>
      <c r="F132" s="68"/>
      <c r="G132" s="68"/>
      <c r="H132" s="118"/>
      <c r="I132" s="2"/>
      <c r="J132" s="2"/>
      <c r="K132" s="2"/>
      <c r="L132" s="2"/>
    </row>
    <row r="133" spans="1:12" ht="18">
      <c r="A133" s="10"/>
      <c r="B133" s="14" t="s">
        <v>21</v>
      </c>
      <c r="C133" s="129" t="s">
        <v>22</v>
      </c>
      <c r="D133" s="130">
        <v>1</v>
      </c>
      <c r="E133" s="130" t="s">
        <v>12</v>
      </c>
      <c r="F133" s="110"/>
      <c r="G133" s="92"/>
      <c r="H133" s="111"/>
      <c r="I133" s="2"/>
      <c r="J133" s="2"/>
      <c r="K133" s="2"/>
      <c r="L133" s="2"/>
    </row>
    <row r="134" spans="1:12" ht="18">
      <c r="A134" s="3"/>
      <c r="B134" s="14"/>
      <c r="C134" s="137" t="s">
        <v>30</v>
      </c>
      <c r="D134" s="137"/>
      <c r="E134" s="137"/>
      <c r="F134" s="137"/>
      <c r="G134" s="137"/>
      <c r="H134" s="113"/>
      <c r="I134" s="2"/>
      <c r="J134" s="2"/>
      <c r="K134" s="2"/>
      <c r="L134" s="2"/>
    </row>
    <row r="135" spans="1:12" ht="18">
      <c r="A135" s="3"/>
      <c r="B135" s="14"/>
      <c r="C135" s="3"/>
      <c r="D135" s="3"/>
      <c r="E135" s="3"/>
      <c r="F135" s="3"/>
      <c r="G135" s="3"/>
      <c r="H135" s="3"/>
      <c r="I135" s="2"/>
      <c r="J135" s="2"/>
      <c r="K135" s="2"/>
      <c r="L135" s="2"/>
    </row>
    <row r="136" spans="1:12" ht="18">
      <c r="A136" s="3"/>
      <c r="B136" s="24" t="s">
        <v>69</v>
      </c>
      <c r="C136" s="3"/>
      <c r="D136" s="3"/>
      <c r="E136" s="3"/>
      <c r="F136" s="3"/>
      <c r="G136" s="3"/>
      <c r="H136" s="3"/>
      <c r="I136" s="2"/>
      <c r="J136" s="2"/>
      <c r="K136" s="2"/>
      <c r="L136" s="2"/>
    </row>
    <row r="137" spans="1:12" ht="18.75" customHeight="1">
      <c r="A137" s="3"/>
      <c r="B137" s="136"/>
      <c r="C137" s="136"/>
      <c r="D137" s="136"/>
      <c r="E137" s="136"/>
      <c r="F137" s="136"/>
      <c r="G137" s="136"/>
      <c r="H137" s="136"/>
      <c r="I137" s="2"/>
      <c r="J137" s="2"/>
      <c r="K137" s="2"/>
      <c r="L137" s="2"/>
    </row>
    <row r="138" spans="1:12" ht="36">
      <c r="A138" s="10">
        <v>32</v>
      </c>
      <c r="B138" s="120" t="s">
        <v>141</v>
      </c>
      <c r="C138" s="121"/>
      <c r="D138" s="122"/>
      <c r="E138" s="121"/>
      <c r="F138" s="123"/>
      <c r="G138" s="124"/>
      <c r="H138" s="125"/>
      <c r="I138" s="2"/>
      <c r="J138" s="2"/>
      <c r="K138" s="2"/>
      <c r="L138" s="2"/>
    </row>
    <row r="139" spans="1:12" ht="18.75" customHeight="1">
      <c r="A139" s="10"/>
      <c r="B139" s="126" t="s">
        <v>87</v>
      </c>
      <c r="C139" s="121" t="s">
        <v>89</v>
      </c>
      <c r="D139" s="122">
        <v>25</v>
      </c>
      <c r="E139" s="121" t="s">
        <v>12</v>
      </c>
      <c r="F139" s="127"/>
      <c r="G139" s="124" t="s">
        <v>13</v>
      </c>
      <c r="H139" s="125"/>
      <c r="I139" s="2"/>
      <c r="J139" s="2"/>
      <c r="K139" s="2"/>
      <c r="L139" s="2"/>
    </row>
    <row r="140" spans="1:12" ht="70.900000000000006" customHeight="1">
      <c r="A140" s="10">
        <v>33</v>
      </c>
      <c r="B140" s="11" t="s">
        <v>31</v>
      </c>
      <c r="C140" s="3"/>
      <c r="D140" s="3"/>
      <c r="E140" s="3"/>
      <c r="F140" s="3"/>
      <c r="G140" s="3"/>
      <c r="H140" s="17"/>
      <c r="I140" s="2"/>
      <c r="J140" s="2"/>
      <c r="K140" s="2"/>
      <c r="L140" s="2"/>
    </row>
    <row r="141" spans="1:12" ht="18">
      <c r="A141" s="3"/>
      <c r="B141" s="14" t="s">
        <v>74</v>
      </c>
      <c r="C141" s="12"/>
      <c r="D141" s="3"/>
      <c r="E141" s="3"/>
      <c r="F141" s="3"/>
      <c r="G141" s="3"/>
      <c r="H141" s="17"/>
      <c r="I141" s="2"/>
      <c r="J141" s="2"/>
      <c r="K141" s="2"/>
      <c r="L141" s="2"/>
    </row>
    <row r="142" spans="1:12" ht="18">
      <c r="A142" s="3"/>
      <c r="B142" s="14" t="s">
        <v>52</v>
      </c>
      <c r="C142" s="12" t="s">
        <v>23</v>
      </c>
      <c r="D142" s="16">
        <v>42</v>
      </c>
      <c r="E142" s="3" t="s">
        <v>12</v>
      </c>
      <c r="F142" s="16"/>
      <c r="G142" s="3" t="s">
        <v>13</v>
      </c>
      <c r="H142" s="17"/>
      <c r="I142" s="2"/>
      <c r="J142" s="2"/>
      <c r="K142" s="2">
        <v>42</v>
      </c>
      <c r="L142" s="2"/>
    </row>
    <row r="143" spans="1:12" ht="18.75" customHeight="1">
      <c r="A143" s="3"/>
      <c r="B143" s="14" t="s">
        <v>32</v>
      </c>
      <c r="C143" s="12" t="s">
        <v>23</v>
      </c>
      <c r="D143" s="3">
        <v>37</v>
      </c>
      <c r="E143" s="3" t="s">
        <v>12</v>
      </c>
      <c r="F143" s="16"/>
      <c r="G143" s="3" t="s">
        <v>13</v>
      </c>
      <c r="H143" s="17"/>
      <c r="I143" s="2"/>
      <c r="J143" s="2"/>
      <c r="K143" s="103">
        <f>7+5.5+1.5+4*2+4*1+1.5+9*0.5+2+2+1</f>
        <v>37</v>
      </c>
      <c r="L143" s="2"/>
    </row>
    <row r="144" spans="1:12" ht="18.75" customHeight="1">
      <c r="A144" s="3"/>
      <c r="B144" s="14" t="s">
        <v>33</v>
      </c>
      <c r="C144" s="12" t="s">
        <v>23</v>
      </c>
      <c r="D144" s="3">
        <v>11</v>
      </c>
      <c r="E144" s="3" t="s">
        <v>12</v>
      </c>
      <c r="F144" s="3"/>
      <c r="G144" s="3" t="s">
        <v>13</v>
      </c>
      <c r="H144" s="17"/>
      <c r="I144" s="2"/>
      <c r="J144" s="2"/>
      <c r="K144" s="2">
        <f>0.5+1.8+1+5+4*0.5</f>
        <v>10.3</v>
      </c>
      <c r="L144" s="2"/>
    </row>
    <row r="145" spans="1:23" ht="18.75" customHeight="1">
      <c r="A145" s="3"/>
      <c r="B145" s="14" t="s">
        <v>34</v>
      </c>
      <c r="C145" s="12" t="s">
        <v>23</v>
      </c>
      <c r="D145" s="3">
        <v>17</v>
      </c>
      <c r="E145" s="3" t="s">
        <v>12</v>
      </c>
      <c r="F145" s="3"/>
      <c r="G145" s="3" t="s">
        <v>13</v>
      </c>
      <c r="H145" s="17"/>
      <c r="I145" s="2"/>
      <c r="J145" s="2"/>
      <c r="K145" s="2">
        <f>6*1+3*1.7+9*0.5+1</f>
        <v>16.600000000000001</v>
      </c>
      <c r="L145" s="2"/>
      <c r="M145" s="3"/>
      <c r="N145" s="14"/>
      <c r="O145" s="12"/>
      <c r="P145" s="17"/>
      <c r="Q145" s="3"/>
      <c r="R145" s="16"/>
      <c r="S145" s="3"/>
      <c r="T145" s="17"/>
      <c r="U145" s="2"/>
      <c r="V145" s="2"/>
      <c r="W145" s="2"/>
    </row>
    <row r="146" spans="1:23" ht="34.9" customHeight="1">
      <c r="A146" s="79">
        <v>34</v>
      </c>
      <c r="B146" s="11" t="s">
        <v>85</v>
      </c>
      <c r="C146" s="3"/>
      <c r="D146" s="17"/>
      <c r="E146" s="3"/>
      <c r="F146" s="16"/>
      <c r="G146" s="3"/>
      <c r="H146" s="17"/>
      <c r="I146" s="2"/>
      <c r="J146" s="2"/>
      <c r="K146" s="2"/>
      <c r="L146" s="2"/>
    </row>
    <row r="147" spans="1:23" ht="18.75" customHeight="1">
      <c r="A147" s="77"/>
      <c r="B147" s="14" t="s">
        <v>21</v>
      </c>
      <c r="C147" s="3"/>
      <c r="D147" s="17"/>
      <c r="E147" s="3"/>
      <c r="F147" s="16"/>
      <c r="G147" s="3"/>
      <c r="H147" s="17"/>
      <c r="I147" s="2"/>
      <c r="J147" s="2"/>
      <c r="K147" s="2"/>
      <c r="L147" s="2"/>
    </row>
    <row r="148" spans="1:23" ht="18.75" customHeight="1">
      <c r="A148" s="77"/>
      <c r="B148" s="14" t="s">
        <v>33</v>
      </c>
      <c r="C148" s="12" t="s">
        <v>22</v>
      </c>
      <c r="D148" s="16">
        <v>3</v>
      </c>
      <c r="E148" s="3" t="s">
        <v>12</v>
      </c>
      <c r="F148" s="16"/>
      <c r="G148" s="3" t="s">
        <v>13</v>
      </c>
      <c r="H148" s="17"/>
      <c r="I148" s="2"/>
      <c r="J148" s="2"/>
      <c r="K148" s="2"/>
      <c r="L148" s="2"/>
    </row>
    <row r="149" spans="1:23" ht="18" customHeight="1">
      <c r="A149" s="10">
        <v>35</v>
      </c>
      <c r="B149" s="11" t="s">
        <v>35</v>
      </c>
      <c r="C149" s="3"/>
      <c r="D149" s="3"/>
      <c r="E149" s="3"/>
      <c r="F149" s="3"/>
      <c r="G149" s="3"/>
      <c r="H149" s="17"/>
      <c r="I149" s="2"/>
      <c r="J149" s="2"/>
      <c r="K149" s="2"/>
      <c r="L149" s="2"/>
    </row>
    <row r="150" spans="1:23" ht="18.75" customHeight="1">
      <c r="A150" s="28"/>
      <c r="B150" s="14" t="s">
        <v>74</v>
      </c>
      <c r="C150" s="3"/>
      <c r="D150" s="3"/>
      <c r="E150" s="3"/>
      <c r="F150" s="3"/>
      <c r="G150" s="3"/>
      <c r="H150" s="17"/>
      <c r="I150" s="2"/>
      <c r="J150" s="2"/>
      <c r="K150" s="2"/>
      <c r="L150" s="2"/>
    </row>
    <row r="151" spans="1:23" ht="18.75" customHeight="1">
      <c r="A151" s="3"/>
      <c r="B151" s="14" t="s">
        <v>32</v>
      </c>
      <c r="C151" s="12" t="s">
        <v>23</v>
      </c>
      <c r="D151" s="3">
        <v>20</v>
      </c>
      <c r="E151" s="3" t="s">
        <v>12</v>
      </c>
      <c r="F151" s="16"/>
      <c r="G151" s="3" t="s">
        <v>13</v>
      </c>
      <c r="H151" s="17"/>
      <c r="I151" s="2"/>
      <c r="J151" s="2"/>
      <c r="K151" s="2">
        <f>4*5</f>
        <v>20</v>
      </c>
      <c r="L151" s="2"/>
    </row>
    <row r="152" spans="1:23" ht="18.75" customHeight="1">
      <c r="A152" s="3"/>
      <c r="B152" s="14" t="s">
        <v>33</v>
      </c>
      <c r="C152" s="12" t="s">
        <v>23</v>
      </c>
      <c r="D152" s="3">
        <v>5</v>
      </c>
      <c r="E152" s="3" t="s">
        <v>12</v>
      </c>
      <c r="F152" s="16"/>
      <c r="G152" s="3" t="s">
        <v>13</v>
      </c>
      <c r="H152" s="17"/>
      <c r="I152" s="2"/>
      <c r="J152" s="2"/>
      <c r="K152" s="2">
        <f>5</f>
        <v>5</v>
      </c>
      <c r="L152" s="2"/>
    </row>
    <row r="153" spans="1:23" ht="18.75" customHeight="1">
      <c r="A153" s="10">
        <v>36</v>
      </c>
      <c r="B153" s="11" t="s">
        <v>36</v>
      </c>
      <c r="C153" s="3"/>
      <c r="D153" s="3"/>
      <c r="E153" s="3"/>
      <c r="F153" s="3"/>
      <c r="G153" s="3"/>
      <c r="H153" s="17"/>
      <c r="I153" s="2"/>
      <c r="J153" s="2"/>
      <c r="K153" s="2"/>
      <c r="L153" s="2"/>
    </row>
    <row r="154" spans="1:23" ht="18.75" customHeight="1">
      <c r="A154" s="3"/>
      <c r="B154" s="14" t="s">
        <v>21</v>
      </c>
      <c r="C154" s="3"/>
      <c r="D154" s="3"/>
      <c r="E154" s="3"/>
      <c r="F154" s="3"/>
      <c r="G154" s="3"/>
      <c r="H154" s="17"/>
      <c r="I154" s="2"/>
      <c r="J154" s="2"/>
      <c r="K154" s="2"/>
      <c r="L154" s="2"/>
    </row>
    <row r="155" spans="1:23" ht="18.75" customHeight="1">
      <c r="A155" s="3"/>
      <c r="B155" s="14" t="s">
        <v>32</v>
      </c>
      <c r="C155" s="12" t="s">
        <v>22</v>
      </c>
      <c r="D155" s="3">
        <v>4</v>
      </c>
      <c r="E155" s="3" t="s">
        <v>12</v>
      </c>
      <c r="F155" s="16"/>
      <c r="G155" s="3" t="s">
        <v>13</v>
      </c>
      <c r="H155" s="17"/>
      <c r="I155" s="2"/>
      <c r="J155" s="2"/>
      <c r="K155" s="2">
        <f>4</f>
        <v>4</v>
      </c>
      <c r="L155" s="2"/>
    </row>
    <row r="156" spans="1:23" ht="18.75" customHeight="1">
      <c r="A156" s="3"/>
      <c r="B156" s="14" t="s">
        <v>33</v>
      </c>
      <c r="C156" s="12" t="s">
        <v>22</v>
      </c>
      <c r="D156" s="3">
        <v>1</v>
      </c>
      <c r="E156" s="3" t="s">
        <v>12</v>
      </c>
      <c r="F156" s="16"/>
      <c r="G156" s="3" t="s">
        <v>13</v>
      </c>
      <c r="H156" s="17"/>
      <c r="I156" s="2"/>
      <c r="J156" s="2"/>
      <c r="K156" s="2">
        <f>1</f>
        <v>1</v>
      </c>
      <c r="L156" s="2"/>
    </row>
    <row r="157" spans="1:23" ht="36">
      <c r="A157" s="10">
        <v>37</v>
      </c>
      <c r="B157" s="91" t="s">
        <v>37</v>
      </c>
      <c r="C157" s="12"/>
      <c r="D157" s="3"/>
      <c r="E157" s="3"/>
      <c r="F157" s="16"/>
      <c r="G157" s="3"/>
      <c r="H157" s="17"/>
      <c r="I157" s="2"/>
      <c r="J157" s="2"/>
      <c r="K157" s="29"/>
      <c r="L157" s="30"/>
      <c r="M157" s="1"/>
      <c r="N157" s="1"/>
      <c r="O157" s="31"/>
      <c r="P157" s="1"/>
      <c r="Q157" s="31"/>
    </row>
    <row r="158" spans="1:23" ht="18">
      <c r="A158" s="3"/>
      <c r="B158" s="14" t="s">
        <v>74</v>
      </c>
      <c r="C158" s="12" t="s">
        <v>23</v>
      </c>
      <c r="D158" s="16">
        <f>D142+D143+D144+D145</f>
        <v>107</v>
      </c>
      <c r="E158" s="3" t="s">
        <v>12</v>
      </c>
      <c r="F158" s="3"/>
      <c r="G158" s="3" t="s">
        <v>13</v>
      </c>
      <c r="H158" s="17"/>
      <c r="I158" s="2"/>
      <c r="J158" s="2"/>
      <c r="K158" s="2"/>
      <c r="L158" s="2"/>
    </row>
    <row r="159" spans="1:23" ht="72">
      <c r="A159" s="10">
        <v>38</v>
      </c>
      <c r="B159" s="14" t="s">
        <v>93</v>
      </c>
      <c r="C159" s="114"/>
      <c r="D159" s="128"/>
      <c r="E159" s="68"/>
      <c r="F159" s="68"/>
      <c r="G159" s="68"/>
      <c r="H159" s="118"/>
      <c r="I159" s="2"/>
      <c r="J159" s="2"/>
      <c r="K159" s="2"/>
      <c r="L159" s="2"/>
    </row>
    <row r="160" spans="1:23" ht="18">
      <c r="A160" s="3"/>
      <c r="B160" s="14" t="s">
        <v>74</v>
      </c>
      <c r="C160" s="114" t="s">
        <v>23</v>
      </c>
      <c r="D160" s="128">
        <v>45</v>
      </c>
      <c r="E160" s="68" t="s">
        <v>12</v>
      </c>
      <c r="F160" s="68"/>
      <c r="G160" s="68" t="s">
        <v>13</v>
      </c>
      <c r="H160" s="118"/>
      <c r="I160" s="2"/>
      <c r="J160" s="2"/>
      <c r="K160" s="2">
        <f>K142+3</f>
        <v>45</v>
      </c>
      <c r="L160" s="2"/>
    </row>
    <row r="161" spans="1:12" ht="36">
      <c r="A161" s="10">
        <v>39</v>
      </c>
      <c r="B161" s="14" t="s">
        <v>95</v>
      </c>
      <c r="C161" s="114" t="s">
        <v>92</v>
      </c>
      <c r="D161" s="128"/>
      <c r="E161" s="68"/>
      <c r="F161" s="68"/>
      <c r="G161" s="68" t="s">
        <v>13</v>
      </c>
      <c r="H161" s="118"/>
      <c r="I161" s="2"/>
      <c r="J161" s="2"/>
      <c r="K161" s="2"/>
      <c r="L161" s="2"/>
    </row>
    <row r="162" spans="1:12" ht="72">
      <c r="A162" s="10">
        <v>40</v>
      </c>
      <c r="B162" s="25" t="s">
        <v>104</v>
      </c>
      <c r="C162" s="114"/>
      <c r="D162" s="128"/>
      <c r="E162" s="68"/>
      <c r="F162" s="68"/>
      <c r="G162" s="68"/>
      <c r="H162" s="118"/>
      <c r="I162" s="2"/>
      <c r="J162" s="2"/>
      <c r="K162" s="2"/>
      <c r="L162" s="2"/>
    </row>
    <row r="163" spans="1:12" ht="18">
      <c r="A163" s="10"/>
      <c r="B163" s="14" t="s">
        <v>21</v>
      </c>
      <c r="C163" s="129" t="s">
        <v>22</v>
      </c>
      <c r="D163" s="130">
        <v>1</v>
      </c>
      <c r="E163" s="130" t="s">
        <v>12</v>
      </c>
      <c r="F163" s="110"/>
      <c r="G163" s="92"/>
      <c r="H163" s="111"/>
      <c r="I163" s="2"/>
      <c r="J163" s="2"/>
      <c r="K163" s="2"/>
      <c r="L163" s="2"/>
    </row>
    <row r="164" spans="1:12" ht="18">
      <c r="A164" s="3"/>
      <c r="B164" s="14"/>
      <c r="C164" s="138" t="s">
        <v>38</v>
      </c>
      <c r="D164" s="138"/>
      <c r="E164" s="138"/>
      <c r="F164" s="138"/>
      <c r="G164" s="138"/>
      <c r="H164" s="23"/>
      <c r="I164" s="2"/>
      <c r="J164" s="2"/>
      <c r="K164" s="2"/>
      <c r="L164" s="2"/>
    </row>
    <row r="165" spans="1:12" ht="18">
      <c r="A165" s="3"/>
      <c r="B165" s="14"/>
      <c r="C165" s="3"/>
      <c r="D165" s="3"/>
      <c r="E165" s="3"/>
      <c r="F165" s="3"/>
      <c r="G165" s="3"/>
      <c r="H165" s="3"/>
      <c r="I165" s="2"/>
      <c r="J165" s="2"/>
      <c r="K165" s="2"/>
      <c r="L165" s="2"/>
    </row>
    <row r="166" spans="1:12" ht="18">
      <c r="A166" s="3"/>
      <c r="B166" s="32" t="s">
        <v>70</v>
      </c>
      <c r="C166" s="3"/>
      <c r="D166" s="3"/>
      <c r="E166" s="3"/>
      <c r="F166" s="3"/>
      <c r="G166" s="3"/>
      <c r="H166" s="3"/>
      <c r="I166" s="2"/>
      <c r="J166" s="2"/>
      <c r="K166" s="2"/>
      <c r="L166" s="2"/>
    </row>
    <row r="167" spans="1:12" ht="18">
      <c r="A167" s="3"/>
      <c r="B167" s="14"/>
      <c r="C167" s="3"/>
      <c r="D167" s="3"/>
      <c r="E167" s="3"/>
      <c r="F167" s="3"/>
      <c r="G167" s="3"/>
      <c r="H167" s="3"/>
      <c r="I167" s="2"/>
      <c r="J167" s="2"/>
      <c r="K167" s="2"/>
      <c r="L167" s="2"/>
    </row>
    <row r="168" spans="1:12" ht="35.25" customHeight="1">
      <c r="A168" s="10">
        <v>41</v>
      </c>
      <c r="B168" s="120" t="s">
        <v>90</v>
      </c>
      <c r="C168" s="121"/>
      <c r="D168" s="122"/>
      <c r="E168" s="121"/>
      <c r="F168" s="123"/>
      <c r="G168" s="124"/>
      <c r="H168" s="125"/>
      <c r="I168" s="2"/>
      <c r="J168" s="2"/>
      <c r="K168" s="2"/>
      <c r="L168" s="2"/>
    </row>
    <row r="169" spans="1:12" ht="18">
      <c r="A169" s="10"/>
      <c r="B169" s="126" t="s">
        <v>91</v>
      </c>
      <c r="C169" s="121" t="s">
        <v>92</v>
      </c>
      <c r="D169" s="122"/>
      <c r="E169" s="121"/>
      <c r="F169" s="127"/>
      <c r="G169" s="124" t="s">
        <v>13</v>
      </c>
      <c r="H169" s="125"/>
      <c r="I169" s="2"/>
      <c r="J169" s="2"/>
      <c r="K169" s="2"/>
      <c r="L169" s="2"/>
    </row>
    <row r="170" spans="1:12" ht="69" customHeight="1">
      <c r="A170" s="10">
        <v>42</v>
      </c>
      <c r="B170" s="11" t="s">
        <v>102</v>
      </c>
      <c r="C170" s="3"/>
      <c r="D170" s="16"/>
      <c r="E170" s="16"/>
      <c r="F170" s="16"/>
      <c r="G170" s="16"/>
      <c r="H170" s="17"/>
      <c r="I170" s="2"/>
      <c r="J170" s="2"/>
      <c r="K170" s="2"/>
      <c r="L170" s="2"/>
    </row>
    <row r="171" spans="1:12" ht="18">
      <c r="A171" s="3"/>
      <c r="B171" s="14" t="s">
        <v>21</v>
      </c>
      <c r="C171" s="12" t="s">
        <v>22</v>
      </c>
      <c r="D171" s="16">
        <v>9</v>
      </c>
      <c r="E171" s="16" t="s">
        <v>12</v>
      </c>
      <c r="F171" s="16"/>
      <c r="G171" s="16" t="s">
        <v>13</v>
      </c>
      <c r="H171" s="17"/>
      <c r="I171" s="2"/>
      <c r="J171" s="2"/>
      <c r="K171" s="2"/>
      <c r="L171" s="2"/>
    </row>
    <row r="172" spans="1:12" ht="88.5" customHeight="1">
      <c r="A172" s="10">
        <v>43</v>
      </c>
      <c r="B172" s="11" t="s">
        <v>103</v>
      </c>
      <c r="C172" s="3"/>
      <c r="D172" s="17"/>
      <c r="E172" s="16"/>
      <c r="F172" s="16"/>
      <c r="G172" s="16"/>
      <c r="H172" s="17"/>
      <c r="I172" s="2"/>
      <c r="J172" s="2">
        <f>2*4+1</f>
        <v>9</v>
      </c>
      <c r="K172" s="2"/>
      <c r="L172" s="2"/>
    </row>
    <row r="173" spans="1:12" ht="18.75" customHeight="1">
      <c r="A173" s="3"/>
      <c r="B173" s="14" t="s">
        <v>21</v>
      </c>
      <c r="C173" s="12"/>
      <c r="D173" s="17"/>
      <c r="E173" s="16"/>
      <c r="F173" s="16"/>
      <c r="G173" s="16"/>
      <c r="H173" s="17"/>
      <c r="I173" s="2"/>
      <c r="J173" s="2"/>
      <c r="K173" s="2"/>
      <c r="L173" s="2"/>
    </row>
    <row r="174" spans="1:12" ht="18.75" customHeight="1">
      <c r="A174" s="3"/>
      <c r="B174" s="14" t="s">
        <v>56</v>
      </c>
      <c r="C174" s="12" t="s">
        <v>22</v>
      </c>
      <c r="D174" s="16">
        <v>8</v>
      </c>
      <c r="E174" s="16" t="s">
        <v>12</v>
      </c>
      <c r="F174" s="16"/>
      <c r="G174" s="16" t="s">
        <v>13</v>
      </c>
      <c r="H174" s="17"/>
      <c r="I174" s="2"/>
      <c r="J174" s="2">
        <f>4+3+1</f>
        <v>8</v>
      </c>
      <c r="K174" s="2"/>
      <c r="L174" s="2"/>
    </row>
    <row r="175" spans="1:12" ht="71.25" customHeight="1">
      <c r="A175" s="10">
        <v>44</v>
      </c>
      <c r="B175" s="11" t="s">
        <v>82</v>
      </c>
      <c r="C175" s="12"/>
      <c r="D175" s="16"/>
      <c r="E175" s="16"/>
      <c r="F175" s="16"/>
      <c r="G175" s="16"/>
      <c r="H175" s="17"/>
      <c r="I175" s="2"/>
      <c r="J175" s="2"/>
      <c r="K175" s="2"/>
      <c r="L175" s="2"/>
    </row>
    <row r="176" spans="1:12" ht="18.75" customHeight="1">
      <c r="A176" s="3"/>
      <c r="B176" s="14" t="s">
        <v>21</v>
      </c>
      <c r="C176" s="12" t="s">
        <v>22</v>
      </c>
      <c r="D176" s="16">
        <v>2</v>
      </c>
      <c r="E176" s="16" t="s">
        <v>12</v>
      </c>
      <c r="F176" s="16"/>
      <c r="G176" s="16" t="s">
        <v>13</v>
      </c>
      <c r="H176" s="17"/>
      <c r="I176" s="2"/>
      <c r="J176" s="2"/>
      <c r="K176" s="2"/>
      <c r="L176" s="2"/>
    </row>
    <row r="177" spans="1:22" ht="34.5" customHeight="1">
      <c r="A177" s="10">
        <v>45</v>
      </c>
      <c r="B177" s="11" t="s">
        <v>71</v>
      </c>
      <c r="C177" s="12"/>
      <c r="D177" s="16"/>
      <c r="E177" s="16"/>
      <c r="F177" s="16"/>
      <c r="G177" s="16"/>
      <c r="H177" s="17"/>
      <c r="I177" s="2"/>
      <c r="J177" s="2"/>
      <c r="K177" s="2"/>
      <c r="L177" s="2"/>
    </row>
    <row r="178" spans="1:22" ht="18.75" customHeight="1">
      <c r="A178" s="3"/>
      <c r="B178" s="14" t="s">
        <v>21</v>
      </c>
      <c r="C178" s="12" t="s">
        <v>22</v>
      </c>
      <c r="D178" s="16">
        <v>1</v>
      </c>
      <c r="E178" s="16" t="s">
        <v>12</v>
      </c>
      <c r="F178" s="16"/>
      <c r="G178" s="16" t="s">
        <v>13</v>
      </c>
      <c r="H178" s="17"/>
      <c r="I178" s="2"/>
      <c r="J178" s="2"/>
      <c r="K178" s="2"/>
      <c r="L178" s="2"/>
    </row>
    <row r="179" spans="1:22" ht="54">
      <c r="A179" s="10">
        <v>46</v>
      </c>
      <c r="B179" s="11" t="s">
        <v>57</v>
      </c>
      <c r="C179" s="3"/>
      <c r="D179" s="16"/>
      <c r="E179" s="16"/>
      <c r="F179" s="16"/>
      <c r="G179" s="16"/>
      <c r="H179" s="17"/>
      <c r="I179" s="2"/>
      <c r="J179" s="2"/>
      <c r="K179" s="2"/>
      <c r="L179" s="2"/>
    </row>
    <row r="180" spans="1:22" ht="18.75" customHeight="1">
      <c r="A180" s="3"/>
      <c r="B180" s="14" t="s">
        <v>21</v>
      </c>
      <c r="C180" s="3"/>
      <c r="D180" s="16"/>
      <c r="E180" s="16"/>
      <c r="F180" s="16"/>
      <c r="G180" s="16"/>
      <c r="H180" s="17"/>
      <c r="I180" s="2"/>
      <c r="J180" s="2"/>
      <c r="K180" s="2"/>
      <c r="L180" s="2"/>
    </row>
    <row r="181" spans="1:22" ht="18.75" customHeight="1">
      <c r="A181" s="3"/>
      <c r="B181" s="14" t="s">
        <v>58</v>
      </c>
      <c r="C181" s="12" t="s">
        <v>22</v>
      </c>
      <c r="D181" s="16">
        <v>2</v>
      </c>
      <c r="E181" s="16" t="s">
        <v>12</v>
      </c>
      <c r="F181" s="16"/>
      <c r="G181" s="16" t="s">
        <v>13</v>
      </c>
      <c r="H181" s="17"/>
      <c r="I181" s="2"/>
      <c r="J181" s="2"/>
      <c r="K181" s="2"/>
      <c r="L181" s="2"/>
    </row>
    <row r="182" spans="1:22" ht="18">
      <c r="A182" s="3"/>
      <c r="B182" s="14" t="s">
        <v>59</v>
      </c>
      <c r="C182" s="12" t="s">
        <v>22</v>
      </c>
      <c r="D182" s="16">
        <v>2</v>
      </c>
      <c r="E182" s="16" t="s">
        <v>12</v>
      </c>
      <c r="F182" s="16"/>
      <c r="G182" s="16" t="s">
        <v>13</v>
      </c>
      <c r="H182" s="17"/>
      <c r="I182" s="2"/>
      <c r="J182" s="2"/>
      <c r="K182" s="2"/>
      <c r="L182" s="2"/>
      <c r="O182" s="10"/>
      <c r="P182" s="11"/>
      <c r="Q182" s="3"/>
      <c r="R182" s="16"/>
      <c r="S182" s="16"/>
      <c r="T182" s="16"/>
      <c r="U182" s="16"/>
      <c r="V182" s="17"/>
    </row>
    <row r="183" spans="1:22" ht="36">
      <c r="A183" s="10">
        <v>47</v>
      </c>
      <c r="B183" s="11" t="s">
        <v>101</v>
      </c>
      <c r="C183" s="3"/>
      <c r="D183" s="16"/>
      <c r="E183" s="16"/>
      <c r="F183" s="16"/>
      <c r="G183" s="16"/>
      <c r="H183" s="17"/>
      <c r="I183" s="2"/>
      <c r="J183" s="2"/>
      <c r="K183" s="10"/>
      <c r="L183" s="11"/>
      <c r="M183" s="12"/>
      <c r="N183" s="3"/>
      <c r="O183" s="3"/>
      <c r="P183" s="16"/>
      <c r="Q183" s="3"/>
      <c r="R183" s="17"/>
    </row>
    <row r="184" spans="1:22" ht="18">
      <c r="A184" s="3"/>
      <c r="B184" s="14" t="s">
        <v>21</v>
      </c>
      <c r="C184" s="12" t="s">
        <v>22</v>
      </c>
      <c r="D184" s="16">
        <v>8</v>
      </c>
      <c r="E184" s="16" t="s">
        <v>12</v>
      </c>
      <c r="F184" s="16"/>
      <c r="G184" s="16" t="s">
        <v>13</v>
      </c>
      <c r="H184" s="17"/>
      <c r="I184" s="2"/>
      <c r="J184" s="2"/>
      <c r="K184" s="10"/>
      <c r="L184" s="11"/>
      <c r="M184" s="12"/>
      <c r="N184" s="3"/>
      <c r="O184" s="3"/>
      <c r="P184" s="16"/>
      <c r="Q184" s="3"/>
      <c r="R184" s="17"/>
    </row>
    <row r="185" spans="1:22" ht="18">
      <c r="A185" s="10">
        <v>48</v>
      </c>
      <c r="B185" s="25" t="s">
        <v>96</v>
      </c>
      <c r="C185" s="12"/>
      <c r="D185" s="16"/>
      <c r="E185" s="16"/>
      <c r="F185" s="16"/>
      <c r="G185" s="16"/>
      <c r="H185" s="17"/>
      <c r="I185" s="2"/>
      <c r="J185" s="2"/>
      <c r="K185" s="10"/>
      <c r="L185" s="11"/>
      <c r="M185" s="12"/>
      <c r="N185" s="3"/>
      <c r="O185" s="3"/>
      <c r="P185" s="16"/>
      <c r="Q185" s="3"/>
      <c r="R185" s="17"/>
    </row>
    <row r="186" spans="1:22" ht="18">
      <c r="A186" s="3"/>
      <c r="B186" s="14" t="s">
        <v>21</v>
      </c>
      <c r="C186" s="12"/>
      <c r="D186" s="16"/>
      <c r="E186" s="16"/>
      <c r="F186" s="16"/>
      <c r="G186" s="16"/>
      <c r="H186" s="17"/>
      <c r="I186" s="2"/>
      <c r="J186" s="2"/>
      <c r="K186" s="10"/>
      <c r="L186" s="11"/>
      <c r="M186" s="12"/>
      <c r="N186" s="3"/>
      <c r="O186" s="3"/>
      <c r="P186" s="16"/>
      <c r="Q186" s="3"/>
      <c r="R186" s="17"/>
    </row>
    <row r="187" spans="1:22" ht="18">
      <c r="A187" s="10"/>
      <c r="B187" s="14" t="s">
        <v>97</v>
      </c>
      <c r="C187" s="12" t="s">
        <v>22</v>
      </c>
      <c r="D187" s="16">
        <v>8</v>
      </c>
      <c r="E187" s="16" t="s">
        <v>12</v>
      </c>
      <c r="F187" s="16"/>
      <c r="G187" s="16" t="s">
        <v>13</v>
      </c>
      <c r="H187" s="17"/>
      <c r="I187" s="2"/>
      <c r="J187" s="2"/>
      <c r="K187" s="10"/>
      <c r="L187" s="11"/>
      <c r="M187" s="12"/>
      <c r="N187" s="3"/>
      <c r="O187" s="3"/>
      <c r="P187" s="16"/>
      <c r="Q187" s="3"/>
      <c r="R187" s="17"/>
    </row>
    <row r="188" spans="1:22" ht="18">
      <c r="A188" s="10"/>
      <c r="B188" s="11" t="s">
        <v>98</v>
      </c>
      <c r="C188" s="12" t="s">
        <v>22</v>
      </c>
      <c r="D188" s="16">
        <v>8</v>
      </c>
      <c r="E188" s="16" t="s">
        <v>12</v>
      </c>
      <c r="F188" s="16"/>
      <c r="G188" s="16" t="s">
        <v>13</v>
      </c>
      <c r="H188" s="17"/>
      <c r="I188" s="2"/>
      <c r="J188" s="2"/>
      <c r="K188" s="10"/>
      <c r="L188" s="11"/>
      <c r="M188" s="12"/>
      <c r="N188" s="3"/>
      <c r="O188" s="3"/>
      <c r="P188" s="16"/>
      <c r="Q188" s="3"/>
      <c r="R188" s="17"/>
    </row>
    <row r="189" spans="1:22" ht="18">
      <c r="A189" s="10"/>
      <c r="B189" s="11" t="s">
        <v>99</v>
      </c>
      <c r="C189" s="12" t="s">
        <v>22</v>
      </c>
      <c r="D189" s="16">
        <v>9</v>
      </c>
      <c r="E189" s="16" t="s">
        <v>12</v>
      </c>
      <c r="F189" s="16"/>
      <c r="G189" s="16" t="s">
        <v>13</v>
      </c>
      <c r="H189" s="17"/>
      <c r="I189" s="2"/>
      <c r="J189" s="2"/>
      <c r="K189" s="10"/>
      <c r="L189" s="11"/>
      <c r="M189" s="12"/>
      <c r="N189" s="3"/>
      <c r="O189" s="3"/>
      <c r="P189" s="16"/>
      <c r="Q189" s="3"/>
      <c r="R189" s="17"/>
    </row>
    <row r="190" spans="1:22" ht="18">
      <c r="A190" s="10"/>
      <c r="B190" s="11" t="s">
        <v>100</v>
      </c>
      <c r="C190" s="12" t="s">
        <v>22</v>
      </c>
      <c r="D190" s="16">
        <v>9</v>
      </c>
      <c r="E190" s="16" t="s">
        <v>12</v>
      </c>
      <c r="F190" s="16"/>
      <c r="G190" s="16" t="s">
        <v>13</v>
      </c>
      <c r="H190" s="17"/>
      <c r="I190" s="2"/>
      <c r="J190" s="2"/>
      <c r="K190" s="10"/>
      <c r="L190" s="11"/>
      <c r="M190" s="12"/>
      <c r="N190" s="3"/>
      <c r="O190" s="3"/>
      <c r="P190" s="16"/>
      <c r="Q190" s="3"/>
      <c r="R190" s="17"/>
    </row>
    <row r="191" spans="1:22" ht="18">
      <c r="A191" s="3"/>
      <c r="B191" s="32"/>
      <c r="C191" s="138" t="s">
        <v>39</v>
      </c>
      <c r="D191" s="138"/>
      <c r="E191" s="138"/>
      <c r="F191" s="138"/>
      <c r="G191" s="138"/>
      <c r="H191" s="23"/>
      <c r="I191" s="2"/>
      <c r="J191" s="2"/>
      <c r="K191" s="10"/>
      <c r="L191" s="11"/>
      <c r="M191" s="12"/>
      <c r="N191" s="3"/>
      <c r="O191" s="3"/>
      <c r="P191" s="16"/>
      <c r="Q191" s="3"/>
      <c r="R191" s="17"/>
    </row>
    <row r="192" spans="1:22" ht="18">
      <c r="A192" s="3"/>
      <c r="B192" s="32"/>
      <c r="C192" s="26"/>
      <c r="D192" s="26"/>
      <c r="E192" s="26"/>
      <c r="F192" s="26"/>
      <c r="G192" s="26"/>
      <c r="H192" s="90"/>
      <c r="I192" s="2"/>
      <c r="J192" s="2"/>
      <c r="K192" s="10"/>
      <c r="L192" s="11"/>
      <c r="M192" s="12"/>
      <c r="N192" s="3"/>
      <c r="O192" s="3"/>
      <c r="P192" s="16"/>
      <c r="Q192" s="3"/>
      <c r="R192" s="17"/>
    </row>
    <row r="193" spans="1:23" ht="18">
      <c r="A193" s="3"/>
      <c r="B193" s="32"/>
      <c r="C193" s="26"/>
      <c r="D193" s="26"/>
      <c r="E193" s="26"/>
      <c r="F193" s="26"/>
      <c r="G193" s="26"/>
      <c r="H193" s="90"/>
      <c r="I193" s="2"/>
      <c r="J193" s="2"/>
      <c r="K193" s="10"/>
      <c r="L193" s="11"/>
      <c r="M193" s="12"/>
      <c r="N193" s="3"/>
      <c r="O193" s="3"/>
      <c r="P193" s="16"/>
      <c r="Q193" s="3"/>
      <c r="R193" s="17"/>
    </row>
    <row r="194" spans="1:23" ht="18">
      <c r="A194" s="3"/>
      <c r="B194" s="32"/>
      <c r="C194" s="26"/>
      <c r="D194" s="26"/>
      <c r="E194" s="26"/>
      <c r="F194" s="26"/>
      <c r="G194" s="26"/>
      <c r="H194" s="90"/>
      <c r="I194" s="2"/>
      <c r="J194" s="2"/>
      <c r="K194" s="10"/>
      <c r="L194" s="11"/>
      <c r="M194" s="12"/>
      <c r="N194" s="3"/>
      <c r="O194" s="3"/>
      <c r="P194" s="16"/>
      <c r="Q194" s="3"/>
      <c r="R194" s="17"/>
    </row>
    <row r="195" spans="1:23" ht="18">
      <c r="A195" s="3"/>
      <c r="B195" s="32"/>
      <c r="C195" s="26"/>
      <c r="D195" s="26"/>
      <c r="E195" s="26"/>
      <c r="F195" s="26"/>
      <c r="G195" s="26"/>
      <c r="H195" s="90"/>
      <c r="I195" s="2"/>
      <c r="J195" s="2"/>
      <c r="K195" s="10"/>
      <c r="L195" s="11"/>
      <c r="M195" s="12"/>
      <c r="N195" s="3"/>
      <c r="O195" s="3"/>
      <c r="P195" s="16"/>
      <c r="Q195" s="3"/>
      <c r="R195" s="17"/>
    </row>
    <row r="196" spans="1:23" ht="18">
      <c r="A196" s="3"/>
      <c r="B196" s="32"/>
      <c r="C196" s="26"/>
      <c r="D196" s="26"/>
      <c r="E196" s="26"/>
      <c r="F196" s="26"/>
      <c r="G196" s="26"/>
      <c r="H196" s="90"/>
      <c r="I196" s="2"/>
      <c r="J196" s="2"/>
      <c r="K196" s="10"/>
      <c r="L196" s="11"/>
      <c r="M196" s="12"/>
      <c r="N196" s="3"/>
      <c r="O196" s="3"/>
      <c r="P196" s="16"/>
      <c r="Q196" s="3"/>
      <c r="R196" s="17"/>
    </row>
    <row r="197" spans="1:23" ht="18">
      <c r="A197" s="3"/>
      <c r="B197" s="32"/>
      <c r="C197" s="26"/>
      <c r="D197" s="26"/>
      <c r="E197" s="26"/>
      <c r="F197" s="26"/>
      <c r="G197" s="26"/>
      <c r="H197" s="90"/>
      <c r="I197" s="2"/>
      <c r="J197" s="2"/>
      <c r="K197" s="10"/>
      <c r="L197" s="11"/>
      <c r="M197" s="12"/>
      <c r="N197" s="3"/>
      <c r="O197" s="3"/>
      <c r="P197" s="16"/>
      <c r="Q197" s="3"/>
      <c r="R197" s="17"/>
    </row>
    <row r="198" spans="1:23" ht="18">
      <c r="A198" s="3"/>
      <c r="B198" s="32"/>
      <c r="C198" s="26"/>
      <c r="D198" s="26"/>
      <c r="E198" s="26"/>
      <c r="F198" s="26"/>
      <c r="G198" s="26"/>
      <c r="H198" s="90"/>
      <c r="I198" s="2"/>
      <c r="J198" s="2"/>
      <c r="K198" s="10"/>
      <c r="L198" s="11"/>
      <c r="M198" s="12"/>
      <c r="N198" s="3"/>
      <c r="O198" s="3"/>
      <c r="P198" s="16"/>
      <c r="Q198" s="3"/>
      <c r="R198" s="17"/>
    </row>
    <row r="199" spans="1:23" ht="18.75">
      <c r="A199" s="34"/>
      <c r="B199" s="34"/>
      <c r="C199" s="34"/>
      <c r="D199" s="34"/>
      <c r="E199" s="34"/>
      <c r="F199" s="34"/>
      <c r="G199" s="34"/>
      <c r="H199" s="34"/>
      <c r="K199" s="10"/>
      <c r="L199" s="25"/>
      <c r="M199" s="12"/>
      <c r="N199" s="3"/>
      <c r="O199" s="3"/>
      <c r="P199" s="16"/>
      <c r="Q199" s="3"/>
      <c r="R199" s="17"/>
      <c r="S199" s="38"/>
      <c r="T199" s="40"/>
      <c r="W199" s="33"/>
    </row>
    <row r="200" spans="1:23" ht="18.75">
      <c r="A200" s="34"/>
      <c r="B200" s="41" t="s">
        <v>40</v>
      </c>
      <c r="C200" s="42"/>
      <c r="D200" s="42"/>
      <c r="E200" s="42"/>
      <c r="F200" s="42"/>
      <c r="G200" s="42"/>
      <c r="H200" s="42"/>
      <c r="K200" s="10"/>
      <c r="L200" s="14"/>
      <c r="M200" s="12"/>
      <c r="N200" s="3"/>
      <c r="O200" s="3"/>
      <c r="P200" s="16"/>
      <c r="Q200" s="3"/>
      <c r="R200" s="17"/>
      <c r="S200" s="38"/>
      <c r="T200" s="40"/>
      <c r="W200" s="33"/>
    </row>
    <row r="201" spans="1:23" ht="18.75">
      <c r="A201" s="34"/>
      <c r="B201" s="41"/>
      <c r="C201" s="42"/>
      <c r="D201" s="42"/>
      <c r="E201" s="42"/>
      <c r="F201" s="42"/>
      <c r="G201" s="42"/>
      <c r="H201" s="42"/>
      <c r="K201" s="10"/>
      <c r="L201" s="14"/>
      <c r="M201" s="12"/>
      <c r="N201" s="3"/>
      <c r="O201" s="3"/>
      <c r="P201" s="16"/>
      <c r="Q201" s="3"/>
      <c r="R201" s="17"/>
      <c r="S201" s="38"/>
      <c r="T201" s="40"/>
      <c r="W201" s="33"/>
    </row>
    <row r="202" spans="1:23" ht="19.5">
      <c r="A202" s="34"/>
      <c r="B202" s="41" t="s">
        <v>64</v>
      </c>
      <c r="C202" s="45"/>
      <c r="D202" s="46"/>
      <c r="E202" s="46"/>
      <c r="F202" s="46"/>
      <c r="G202" s="46"/>
      <c r="H202" s="85"/>
      <c r="M202" s="35"/>
      <c r="N202" s="44"/>
      <c r="O202" s="30"/>
      <c r="P202" s="37"/>
      <c r="Q202" s="38"/>
      <c r="R202" s="39"/>
      <c r="S202" s="38"/>
      <c r="T202" s="40"/>
      <c r="W202" s="33"/>
    </row>
    <row r="203" spans="1:23" ht="19.5">
      <c r="A203" s="34"/>
      <c r="B203" s="41" t="s">
        <v>65</v>
      </c>
      <c r="C203" s="45"/>
      <c r="D203" s="46"/>
      <c r="E203" s="46"/>
      <c r="F203" s="46"/>
      <c r="G203" s="46"/>
      <c r="H203" s="85"/>
      <c r="M203" s="35"/>
      <c r="N203" s="43"/>
      <c r="O203" s="30"/>
      <c r="P203" s="47"/>
      <c r="Q203" s="48"/>
      <c r="R203" s="49"/>
      <c r="S203" s="48"/>
      <c r="T203" s="40"/>
      <c r="W203" s="33"/>
    </row>
    <row r="204" spans="1:23" ht="19.5">
      <c r="A204" s="34"/>
      <c r="B204" s="24" t="s">
        <v>66</v>
      </c>
      <c r="C204" s="34"/>
      <c r="D204" s="34"/>
      <c r="E204" s="34"/>
      <c r="F204" s="34"/>
      <c r="G204" s="34"/>
      <c r="H204" s="86"/>
      <c r="M204" s="35"/>
      <c r="N204" s="36"/>
      <c r="O204" s="30"/>
      <c r="P204" s="50"/>
      <c r="Q204" s="1"/>
      <c r="R204" s="51"/>
      <c r="S204" s="1"/>
      <c r="T204" s="31"/>
      <c r="W204" s="33"/>
    </row>
    <row r="205" spans="1:23" ht="19.5">
      <c r="A205" s="34"/>
      <c r="B205" s="41" t="s">
        <v>67</v>
      </c>
      <c r="C205" s="45"/>
      <c r="D205" s="45"/>
      <c r="E205" s="45"/>
      <c r="F205" s="45"/>
      <c r="G205" s="45"/>
      <c r="H205" s="87"/>
      <c r="M205" s="35"/>
      <c r="N205" s="43"/>
      <c r="O205" s="30"/>
      <c r="P205" s="47"/>
      <c r="Q205" s="48"/>
      <c r="R205" s="49"/>
      <c r="S205" s="48"/>
      <c r="T205" s="40"/>
      <c r="W205" s="33"/>
    </row>
    <row r="206" spans="1:23" ht="19.5">
      <c r="A206" s="34"/>
      <c r="B206" s="41" t="s">
        <v>69</v>
      </c>
      <c r="C206" s="3"/>
      <c r="D206" s="45"/>
      <c r="E206" s="45"/>
      <c r="F206" s="45"/>
      <c r="G206" s="45"/>
      <c r="H206" s="85"/>
      <c r="M206" s="35"/>
      <c r="N206" s="52"/>
      <c r="O206" s="30"/>
      <c r="P206" s="50"/>
      <c r="Q206" s="53"/>
      <c r="R206" s="1"/>
      <c r="S206" s="1"/>
      <c r="T206" s="54"/>
      <c r="W206" s="33"/>
    </row>
    <row r="207" spans="1:23" ht="19.5">
      <c r="A207" s="34"/>
      <c r="B207" s="41" t="s">
        <v>70</v>
      </c>
      <c r="C207" s="55"/>
      <c r="D207" s="55"/>
      <c r="E207" s="55"/>
      <c r="F207" s="131"/>
      <c r="G207" s="131"/>
      <c r="H207" s="132"/>
      <c r="M207" s="56"/>
      <c r="N207" s="57"/>
      <c r="O207" s="30"/>
      <c r="P207" s="58"/>
      <c r="Q207" s="53"/>
      <c r="R207" s="59"/>
      <c r="S207" s="53"/>
      <c r="T207" s="40"/>
      <c r="W207" s="33"/>
    </row>
    <row r="208" spans="1:23" ht="19.5">
      <c r="A208" s="34"/>
      <c r="B208" s="45"/>
      <c r="C208" s="64" t="s">
        <v>41</v>
      </c>
      <c r="D208" s="64"/>
      <c r="E208" s="64"/>
      <c r="F208" s="64"/>
      <c r="G208" s="65"/>
      <c r="H208" s="85"/>
      <c r="M208" s="35"/>
      <c r="N208" s="66"/>
      <c r="O208" s="30"/>
      <c r="P208" s="37"/>
      <c r="Q208" s="38"/>
      <c r="R208" s="39"/>
      <c r="S208" s="38"/>
      <c r="T208" s="40"/>
      <c r="W208" s="33"/>
    </row>
    <row r="209" spans="1:23" ht="20.25">
      <c r="A209" s="34"/>
      <c r="B209" s="3"/>
      <c r="C209" s="67" t="s">
        <v>42</v>
      </c>
      <c r="D209" s="68"/>
      <c r="E209" s="68"/>
      <c r="F209" s="92"/>
      <c r="G209" s="92"/>
      <c r="H209" s="93"/>
      <c r="M209" s="35"/>
      <c r="N209" s="52"/>
      <c r="O209" s="30"/>
      <c r="P209" s="50"/>
      <c r="Q209" s="1"/>
      <c r="R209" s="1"/>
      <c r="S209" s="1"/>
      <c r="T209" s="40"/>
      <c r="W209" s="33"/>
    </row>
    <row r="210" spans="1:23" ht="20.25">
      <c r="A210" s="34"/>
      <c r="B210" s="3"/>
      <c r="C210" s="67" t="s">
        <v>43</v>
      </c>
      <c r="D210" s="69"/>
      <c r="E210" s="69"/>
      <c r="F210" s="94"/>
      <c r="G210" s="94"/>
      <c r="H210" s="95"/>
      <c r="M210" s="35"/>
      <c r="N210" s="66"/>
      <c r="O210" s="30"/>
      <c r="P210" s="37"/>
      <c r="Q210" s="38"/>
      <c r="R210" s="39"/>
      <c r="S210" s="38"/>
      <c r="T210" s="40"/>
      <c r="W210" s="33"/>
    </row>
    <row r="211" spans="1:23" ht="20.25">
      <c r="A211" s="34"/>
      <c r="B211" s="3"/>
      <c r="C211" s="67"/>
      <c r="D211" s="69"/>
      <c r="E211" s="69"/>
      <c r="F211" s="69"/>
      <c r="G211" s="69"/>
      <c r="H211" s="70"/>
      <c r="M211" s="35"/>
      <c r="N211" s="60"/>
      <c r="O211" s="30"/>
      <c r="P211" s="37"/>
      <c r="Q211" s="38"/>
      <c r="R211" s="39"/>
      <c r="S211" s="38"/>
      <c r="T211" s="40"/>
      <c r="W211" s="33"/>
    </row>
    <row r="212" spans="1:23" ht="18.75">
      <c r="A212" s="34"/>
      <c r="B212" s="3"/>
      <c r="C212" s="3"/>
      <c r="D212" s="3"/>
      <c r="E212" s="71" t="s">
        <v>44</v>
      </c>
      <c r="F212" s="71"/>
      <c r="G212" s="3"/>
      <c r="H212" s="3"/>
      <c r="M212" s="35"/>
      <c r="N212" s="52"/>
      <c r="O212" s="30"/>
      <c r="P212" s="37"/>
      <c r="Q212" s="38"/>
      <c r="R212" s="39"/>
      <c r="S212" s="38"/>
      <c r="T212" s="40"/>
      <c r="W212" s="33"/>
    </row>
    <row r="213" spans="1:23" ht="18.75">
      <c r="M213" s="35"/>
      <c r="N213" s="66"/>
      <c r="O213" s="30"/>
      <c r="P213" s="37"/>
      <c r="Q213" s="38"/>
      <c r="R213" s="39"/>
      <c r="S213" s="38"/>
      <c r="T213" s="40"/>
      <c r="W213" s="33"/>
    </row>
    <row r="214" spans="1:23" ht="18.75">
      <c r="M214" s="35"/>
      <c r="N214" s="52"/>
      <c r="O214" s="30"/>
      <c r="P214" s="50"/>
      <c r="Q214" s="1"/>
      <c r="R214" s="1"/>
      <c r="S214" s="1"/>
      <c r="T214" s="40"/>
      <c r="W214" s="33"/>
    </row>
    <row r="215" spans="1:23" ht="18.75">
      <c r="M215" s="51"/>
      <c r="N215" s="60"/>
      <c r="O215" s="72"/>
      <c r="P215" s="61"/>
      <c r="Q215" s="62"/>
      <c r="R215" s="63"/>
      <c r="S215" s="62"/>
      <c r="T215" s="73"/>
      <c r="W215" s="33"/>
    </row>
    <row r="216" spans="1:23" ht="18.75">
      <c r="M216" s="51"/>
      <c r="N216" s="1"/>
      <c r="O216" s="134"/>
      <c r="P216" s="134"/>
      <c r="Q216" s="134"/>
      <c r="R216" s="134"/>
      <c r="S216" s="134"/>
      <c r="T216" s="74"/>
    </row>
  </sheetData>
  <sheetProtection selectLockedCells="1" selectUnlockedCells="1"/>
  <mergeCells count="15">
    <mergeCell ref="C19:G19"/>
    <mergeCell ref="A7:F7"/>
    <mergeCell ref="A1:F1"/>
    <mergeCell ref="A2:F2"/>
    <mergeCell ref="A3:F3"/>
    <mergeCell ref="A5:F5"/>
    <mergeCell ref="A4:H4"/>
    <mergeCell ref="O216:S216"/>
    <mergeCell ref="C49:G49"/>
    <mergeCell ref="B65:H65"/>
    <mergeCell ref="C134:G134"/>
    <mergeCell ref="B137:H137"/>
    <mergeCell ref="C164:G164"/>
    <mergeCell ref="C62:G62"/>
    <mergeCell ref="C191:G19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firstPageNumber="0" orientation="portrait" horizontalDpi="300" verticalDpi="300" r:id="rId1"/>
  <headerFooter alignWithMargins="0"/>
  <rowBreaks count="5" manualBreakCount="5">
    <brk id="30" max="7" man="1"/>
    <brk id="58" max="7" man="1"/>
    <brk id="97" max="7" man="1"/>
    <brk id="134" max="7" man="1"/>
    <brk id="17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sheetProtection selectLockedCells="1" selectUnlockedCells="1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_1Excel_BuiltIn_Print_Area_1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</dc:creator>
  <cp:lastModifiedBy>Milan</cp:lastModifiedBy>
  <cp:lastPrinted>2020-02-05T01:42:58Z</cp:lastPrinted>
  <dcterms:created xsi:type="dcterms:W3CDTF">2017-09-27T09:20:15Z</dcterms:created>
  <dcterms:modified xsi:type="dcterms:W3CDTF">2020-02-21T09:49:43Z</dcterms:modified>
</cp:coreProperties>
</file>